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90" yWindow="405" windowWidth="10425" windowHeight="7995"/>
  </bookViews>
  <sheets>
    <sheet name="VERIFICAR" sheetId="1" r:id="rId1"/>
    <sheet name="CONSULTA EXTERNA" sheetId="7" r:id="rId2"/>
    <sheet name="EMERGENCIA" sheetId="3" r:id="rId3"/>
    <sheet name="OBSERVACION " sheetId="4" r:id="rId4"/>
    <sheet name="QUIROFANO" sheetId="5" r:id="rId5"/>
    <sheet name="total" sheetId="6" r:id="rId6"/>
  </sheets>
  <calcPr calcId="145621"/>
</workbook>
</file>

<file path=xl/calcChain.xml><?xml version="1.0" encoding="utf-8"?>
<calcChain xmlns="http://schemas.openxmlformats.org/spreadsheetml/2006/main">
  <c r="H19" i="3" l="1"/>
  <c r="H2" i="1" l="1"/>
  <c r="C7" i="6"/>
  <c r="D7" i="6"/>
  <c r="E7" i="6"/>
  <c r="F7" i="6"/>
  <c r="G7" i="6"/>
  <c r="C8" i="6"/>
  <c r="D8" i="6"/>
  <c r="E8" i="6"/>
  <c r="F8" i="6"/>
  <c r="G8" i="6"/>
  <c r="C9" i="6"/>
  <c r="D9" i="6"/>
  <c r="E9" i="6"/>
  <c r="F9" i="6"/>
  <c r="G9" i="6"/>
  <c r="C10" i="6"/>
  <c r="D10" i="6"/>
  <c r="E10" i="6"/>
  <c r="F10" i="6"/>
  <c r="G10" i="6"/>
  <c r="C11" i="6"/>
  <c r="D11" i="6"/>
  <c r="E11" i="6"/>
  <c r="F11" i="6"/>
  <c r="G11" i="6"/>
  <c r="C12" i="6"/>
  <c r="D12" i="6"/>
  <c r="E12" i="6"/>
  <c r="F12" i="6"/>
  <c r="G12" i="6"/>
  <c r="C13" i="6"/>
  <c r="D13" i="6"/>
  <c r="E13" i="6"/>
  <c r="F13" i="6"/>
  <c r="G13" i="6"/>
  <c r="C14" i="6"/>
  <c r="D14" i="6"/>
  <c r="E14" i="6"/>
  <c r="F14" i="6"/>
  <c r="G14" i="6"/>
  <c r="C15" i="6"/>
  <c r="D15" i="6"/>
  <c r="E15" i="6"/>
  <c r="F15" i="6"/>
  <c r="G15" i="6"/>
  <c r="C16" i="6"/>
  <c r="D16" i="6"/>
  <c r="F16" i="6"/>
  <c r="G16" i="6"/>
  <c r="C17" i="6"/>
  <c r="D17" i="6"/>
  <c r="E17" i="6"/>
  <c r="F17" i="6"/>
  <c r="G17" i="6"/>
  <c r="C18" i="6"/>
  <c r="D18" i="6"/>
  <c r="E18" i="6"/>
  <c r="F18" i="6"/>
  <c r="G18" i="6"/>
  <c r="B8" i="6"/>
  <c r="B9" i="6"/>
  <c r="B10" i="6"/>
  <c r="B11" i="6"/>
  <c r="B12" i="6"/>
  <c r="B13" i="6"/>
  <c r="B14" i="6"/>
  <c r="B15" i="6"/>
  <c r="B16" i="6"/>
  <c r="B17" i="6"/>
  <c r="B18" i="6"/>
  <c r="B7" i="6"/>
  <c r="I7" i="5"/>
  <c r="I8" i="5"/>
  <c r="I9" i="5"/>
  <c r="I10" i="5"/>
  <c r="I11" i="5"/>
  <c r="I12" i="5"/>
  <c r="I13" i="5"/>
  <c r="I14" i="5"/>
  <c r="I15" i="5"/>
  <c r="I16" i="5"/>
  <c r="I17" i="5"/>
  <c r="I18" i="5"/>
  <c r="I7" i="4"/>
  <c r="I8" i="4"/>
  <c r="I9" i="4"/>
  <c r="I10" i="4"/>
  <c r="I11" i="4"/>
  <c r="I12" i="4"/>
  <c r="I13" i="4"/>
  <c r="I14" i="4"/>
  <c r="I15" i="4"/>
  <c r="I16" i="4"/>
  <c r="I17" i="4"/>
  <c r="I18" i="4"/>
  <c r="G19" i="4"/>
  <c r="F19" i="4"/>
  <c r="E19" i="4"/>
  <c r="D19" i="4"/>
  <c r="C19" i="4"/>
  <c r="B19" i="4"/>
  <c r="F19" i="5"/>
  <c r="E19" i="5"/>
  <c r="D19" i="5"/>
  <c r="C19" i="5"/>
  <c r="B19" i="5"/>
  <c r="G19" i="5"/>
  <c r="G19" i="3"/>
  <c r="I7" i="3"/>
  <c r="I8" i="3"/>
  <c r="I9" i="3"/>
  <c r="I10" i="3"/>
  <c r="I11" i="3"/>
  <c r="I12" i="3"/>
  <c r="I13" i="3"/>
  <c r="I14" i="3"/>
  <c r="I15" i="3"/>
  <c r="I16" i="3"/>
  <c r="I17" i="3"/>
  <c r="I18" i="3"/>
  <c r="F19" i="3"/>
  <c r="E19" i="3"/>
  <c r="D19" i="3"/>
  <c r="C19" i="3"/>
  <c r="B19" i="3"/>
  <c r="I7" i="7"/>
  <c r="I8" i="7"/>
  <c r="I9" i="7"/>
  <c r="I10" i="7"/>
  <c r="I11" i="7"/>
  <c r="I12" i="7"/>
  <c r="I13" i="7"/>
  <c r="I14" i="7"/>
  <c r="I15" i="7"/>
  <c r="I17" i="7"/>
  <c r="I18" i="7"/>
  <c r="G19" i="7"/>
  <c r="F19" i="7"/>
  <c r="D19" i="7"/>
  <c r="C19" i="7"/>
  <c r="B19" i="7"/>
  <c r="E16" i="7"/>
  <c r="I16" i="7" s="1"/>
  <c r="H3" i="1"/>
  <c r="H4" i="1"/>
  <c r="H5" i="1"/>
  <c r="H6" i="1"/>
  <c r="H7" i="1"/>
  <c r="H8" i="1"/>
  <c r="H9" i="1"/>
  <c r="H10" i="1"/>
  <c r="H11" i="1"/>
  <c r="H13" i="1"/>
  <c r="B14" i="1"/>
  <c r="C14" i="1"/>
  <c r="D14" i="1"/>
  <c r="E12" i="1"/>
  <c r="E14" i="1" s="1"/>
  <c r="I19" i="7" l="1"/>
  <c r="H10" i="6"/>
  <c r="H9" i="6"/>
  <c r="H8" i="6"/>
  <c r="I19" i="4"/>
  <c r="H17" i="6"/>
  <c r="H15" i="6"/>
  <c r="H13" i="6"/>
  <c r="H12" i="6"/>
  <c r="I19" i="5"/>
  <c r="B19" i="6"/>
  <c r="E16" i="6"/>
  <c r="H16" i="6" s="1"/>
  <c r="H11" i="6"/>
  <c r="E19" i="7"/>
  <c r="H18" i="6"/>
  <c r="H14" i="6"/>
  <c r="F19" i="6"/>
  <c r="G19" i="6"/>
  <c r="C19" i="6"/>
  <c r="D19" i="6"/>
  <c r="H7" i="6"/>
  <c r="I19" i="3"/>
  <c r="H12" i="1"/>
  <c r="F14" i="1"/>
  <c r="H14" i="1" s="1"/>
  <c r="E19" i="6" l="1"/>
  <c r="H19" i="6" s="1"/>
</calcChain>
</file>

<file path=xl/sharedStrings.xml><?xml version="1.0" encoding="utf-8"?>
<sst xmlns="http://schemas.openxmlformats.org/spreadsheetml/2006/main" count="140" uniqueCount="31">
  <si>
    <t>ABRIL</t>
  </si>
  <si>
    <t>AGOSTO</t>
  </si>
  <si>
    <t>DICIEMBRE</t>
  </si>
  <si>
    <t>ENERO</t>
  </si>
  <si>
    <t>FEBRERO</t>
  </si>
  <si>
    <t>JULIO</t>
  </si>
  <si>
    <t>JUNIO</t>
  </si>
  <si>
    <t>MARZO</t>
  </si>
  <si>
    <t>MAYO</t>
  </si>
  <si>
    <t>NOVIEMBRE</t>
  </si>
  <si>
    <t>OCTUBRE</t>
  </si>
  <si>
    <t>SEPTIEMBRE</t>
  </si>
  <si>
    <t>TOTAL</t>
  </si>
  <si>
    <t>MES</t>
  </si>
  <si>
    <t>AT. REALIZADA23</t>
  </si>
  <si>
    <t>2012</t>
  </si>
  <si>
    <t>2013</t>
  </si>
  <si>
    <t>2014</t>
  </si>
  <si>
    <t>2015</t>
  </si>
  <si>
    <t>2016</t>
  </si>
  <si>
    <t>2017</t>
  </si>
  <si>
    <t>MS</t>
  </si>
  <si>
    <t>TOTA</t>
  </si>
  <si>
    <t>Total</t>
  </si>
  <si>
    <t>CENTRO CLINICO QUIRURGICO AMBULATORIO HOSPITAL DEL DIA EL TENA</t>
  </si>
  <si>
    <t>TOTAL ATENCIONES CONSULTA EXTERNA-EMERGENCIA-OBSERVACION</t>
  </si>
  <si>
    <t>TOTAL ATENCIONES CONSULTA EXTERNA</t>
  </si>
  <si>
    <t>TOTAL ATENCIONESEMERGENCIA</t>
  </si>
  <si>
    <t>TOTAL ATENCIONES OBSERVACION</t>
  </si>
  <si>
    <t>TOTAL ATENCIONES CONSULTA EXTERNA QUIROFANO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</si>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</sst>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3" fillId="2" borderId="1" applyNumberFormat="0" applyAlignment="0" applyProtection="0"/>
    <xf numFmtId="0" fontId="2" fillId="3" borderId="0" applyNumberFormat="0" applyBorder="0" applyAlignment="0" applyProtection="0"/>
  </cellStyleXfs>
  <cellXfs count="24">
    <xf numFmtId="0" fontId="0" fillId="0" borderId="0" xfId="0"/>
    <xf numFmtId="164" fontId="0" fillId="0" borderId="0" xfId="1" applyFont="1"/>
    <xf numFmtId="0" fontId="0" fillId="0" borderId="0" xfId="0" applyBorder="1"/>
    <xf numFmtId="164" fontId="0" fillId="0" borderId="0" xfId="0" applyNumberFormat="1" applyBorder="1"/>
    <xf numFmtId="0" fontId="0" fillId="0" borderId="0" xfId="0" applyNumberFormat="1"/>
    <xf numFmtId="0" fontId="0" fillId="0" borderId="0" xfId="1" applyNumberFormat="1" applyFont="1"/>
    <xf numFmtId="0" fontId="2" fillId="3" borderId="0" xfId="3"/>
    <xf numFmtId="0" fontId="3" fillId="2" borderId="1" xfId="2"/>
    <xf numFmtId="0" fontId="0" fillId="3" borderId="0" xfId="3" applyFont="1"/>
    <xf numFmtId="0" fontId="1" fillId="2" borderId="1" xfId="2" applyFont="1"/>
    <xf numFmtId="0" fontId="0" fillId="0" borderId="2" xfId="0" applyNumberFormat="1" applyBorder="1"/>
    <xf numFmtId="0" fontId="0" fillId="0" borderId="3" xfId="0" applyNumberFormat="1" applyBorder="1"/>
    <xf numFmtId="0" fontId="0" fillId="0" borderId="4" xfId="0" applyBorder="1"/>
    <xf numFmtId="0" fontId="0" fillId="3" borderId="5" xfId="3" applyFont="1" applyFill="1" applyBorder="1"/>
    <xf numFmtId="0" fontId="0" fillId="0" borderId="6" xfId="0" applyFont="1" applyBorder="1"/>
    <xf numFmtId="0" fontId="0" fillId="0" borderId="6" xfId="0" applyNumberFormat="1" applyFont="1" applyBorder="1"/>
    <xf numFmtId="0" fontId="0" fillId="3" borderId="7" xfId="3" applyFont="1" applyFill="1" applyBorder="1"/>
    <xf numFmtId="0" fontId="0" fillId="0" borderId="0" xfId="0" applyNumberFormat="1" applyFont="1" applyFill="1" applyBorder="1"/>
    <xf numFmtId="0" fontId="2" fillId="4" borderId="7" xfId="0" applyFont="1" applyFill="1" applyBorder="1"/>
    <xf numFmtId="0" fontId="0" fillId="0" borderId="0" xfId="0" applyFont="1" applyBorder="1"/>
    <xf numFmtId="0" fontId="0" fillId="0" borderId="4" xfId="0" applyNumberFormat="1" applyBorder="1"/>
    <xf numFmtId="0" fontId="0" fillId="0" borderId="0" xfId="0" applyNumberForma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4">
    <cellStyle name="40% - Énfasis1" xfId="3" builtinId="31"/>
    <cellStyle name="Entrada" xfId="2" builtinId="20"/>
    <cellStyle name="Millares" xfId="1" builtinId="3"/>
    <cellStyle name="Normal" xfId="0" builtinId="0"/>
  </cellStyles>
  <dxfs count="4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 outline="0">
        <left style="thin">
          <color indexed="8"/>
        </left>
        <right/>
        <top/>
        <bottom/>
      </border>
    </dxf>
    <dxf>
      <numFmt numFmtId="0" formatCode="General"/>
      <border diagonalUp="0" diagonalDown="0">
        <left style="thin">
          <color indexed="8"/>
        </left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border diagonalUp="0" diagonalDown="0" outline="0">
        <left style="thin">
          <color indexed="8"/>
        </left>
        <right/>
        <top/>
        <bottom/>
      </border>
    </dxf>
    <dxf>
      <numFmt numFmtId="0" formatCode="General"/>
      <border diagonalUp="0" diagonalDown="0">
        <left style="thin">
          <color indexed="8"/>
        </left>
        <right/>
        <top/>
        <bottom/>
        <vertical/>
        <horizontal/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7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 outline="0">
        <left style="thin">
          <color theme="7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4" tint="0.59999389629810485"/>
        </patternFill>
      </fill>
      <border diagonalUp="0" diagonalDown="0">
        <left style="thin">
          <color theme="7"/>
        </left>
        <right/>
        <top style="thin">
          <color theme="7"/>
        </top>
        <bottom/>
        <vertical/>
        <horizontal/>
      </border>
    </dxf>
    <dxf>
      <numFmt numFmtId="0" formatCode="General"/>
    </dxf>
    <dxf>
      <numFmt numFmtId="0" formatCode="General"/>
    </dxf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PRODUCCION CONSULTA EXTERNA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'CONSULTA EXTERNA'!$B$6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EXTERNA'!$B$7:$B$18</c:f>
              <c:numCache>
                <c:formatCode>General</c:formatCode>
                <c:ptCount val="12"/>
                <c:pt idx="0">
                  <c:v>4668</c:v>
                </c:pt>
                <c:pt idx="1">
                  <c:v>3663</c:v>
                </c:pt>
                <c:pt idx="2">
                  <c:v>4107</c:v>
                </c:pt>
                <c:pt idx="3">
                  <c:v>3832</c:v>
                </c:pt>
                <c:pt idx="4">
                  <c:v>4222</c:v>
                </c:pt>
                <c:pt idx="5">
                  <c:v>3878</c:v>
                </c:pt>
                <c:pt idx="6">
                  <c:v>4144</c:v>
                </c:pt>
                <c:pt idx="7">
                  <c:v>4029</c:v>
                </c:pt>
                <c:pt idx="8">
                  <c:v>3958</c:v>
                </c:pt>
                <c:pt idx="9">
                  <c:v>3867</c:v>
                </c:pt>
                <c:pt idx="10">
                  <c:v>3860</c:v>
                </c:pt>
                <c:pt idx="11">
                  <c:v>3525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'CONSULTA EXTERNA'!$C$6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EXTERNA'!$C$7:$C$18</c:f>
              <c:numCache>
                <c:formatCode>General</c:formatCode>
                <c:ptCount val="12"/>
                <c:pt idx="0">
                  <c:v>4327</c:v>
                </c:pt>
                <c:pt idx="1">
                  <c:v>3228</c:v>
                </c:pt>
                <c:pt idx="2">
                  <c:v>3484</c:v>
                </c:pt>
                <c:pt idx="3">
                  <c:v>3964</c:v>
                </c:pt>
                <c:pt idx="4">
                  <c:v>3874</c:v>
                </c:pt>
                <c:pt idx="5">
                  <c:v>3557</c:v>
                </c:pt>
                <c:pt idx="6">
                  <c:v>4257</c:v>
                </c:pt>
                <c:pt idx="7">
                  <c:v>3534</c:v>
                </c:pt>
                <c:pt idx="8">
                  <c:v>3943</c:v>
                </c:pt>
                <c:pt idx="9">
                  <c:v>4533</c:v>
                </c:pt>
                <c:pt idx="10">
                  <c:v>3611</c:v>
                </c:pt>
                <c:pt idx="11">
                  <c:v>3213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'CONSULTA EXTERNA'!$D$6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EXTERNA'!$D$7:$D$18</c:f>
              <c:numCache>
                <c:formatCode>General</c:formatCode>
                <c:ptCount val="12"/>
                <c:pt idx="0">
                  <c:v>3761</c:v>
                </c:pt>
                <c:pt idx="1">
                  <c:v>3383</c:v>
                </c:pt>
                <c:pt idx="2">
                  <c:v>3769</c:v>
                </c:pt>
                <c:pt idx="3">
                  <c:v>4003</c:v>
                </c:pt>
                <c:pt idx="4">
                  <c:v>4515</c:v>
                </c:pt>
                <c:pt idx="5">
                  <c:v>4104</c:v>
                </c:pt>
                <c:pt idx="6">
                  <c:v>4425</c:v>
                </c:pt>
                <c:pt idx="7">
                  <c:v>3844</c:v>
                </c:pt>
                <c:pt idx="8">
                  <c:v>4784</c:v>
                </c:pt>
                <c:pt idx="9">
                  <c:v>4711</c:v>
                </c:pt>
                <c:pt idx="10">
                  <c:v>4124</c:v>
                </c:pt>
                <c:pt idx="11">
                  <c:v>5375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'CONSULTA EXTERNA'!$E$6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EXTERNA'!$E$7:$E$18</c:f>
              <c:numCache>
                <c:formatCode>General</c:formatCode>
                <c:ptCount val="12"/>
                <c:pt idx="0">
                  <c:v>5187</c:v>
                </c:pt>
                <c:pt idx="1">
                  <c:v>4119</c:v>
                </c:pt>
                <c:pt idx="2">
                  <c:v>6176</c:v>
                </c:pt>
                <c:pt idx="3">
                  <c:v>6862</c:v>
                </c:pt>
                <c:pt idx="4">
                  <c:v>6969</c:v>
                </c:pt>
                <c:pt idx="5">
                  <c:v>7388</c:v>
                </c:pt>
                <c:pt idx="6">
                  <c:v>6417</c:v>
                </c:pt>
                <c:pt idx="7">
                  <c:v>5252</c:v>
                </c:pt>
                <c:pt idx="8">
                  <c:v>7198</c:v>
                </c:pt>
                <c:pt idx="9">
                  <c:v>6688</c:v>
                </c:pt>
                <c:pt idx="10">
                  <c:v>5739</c:v>
                </c:pt>
                <c:pt idx="11">
                  <c:v>7006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'CONSULTA EXTERNA'!$F$6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EXTERNA'!$F$7:$F$18</c:f>
              <c:numCache>
                <c:formatCode>General</c:formatCode>
                <c:ptCount val="12"/>
                <c:pt idx="0">
                  <c:v>5068</c:v>
                </c:pt>
                <c:pt idx="1">
                  <c:v>4742</c:v>
                </c:pt>
                <c:pt idx="2">
                  <c:v>5701</c:v>
                </c:pt>
                <c:pt idx="3">
                  <c:v>4709</c:v>
                </c:pt>
                <c:pt idx="4">
                  <c:v>4917</c:v>
                </c:pt>
                <c:pt idx="5">
                  <c:v>5062</c:v>
                </c:pt>
                <c:pt idx="6">
                  <c:v>4232</c:v>
                </c:pt>
                <c:pt idx="7">
                  <c:v>4376</c:v>
                </c:pt>
                <c:pt idx="8">
                  <c:v>3683</c:v>
                </c:pt>
                <c:pt idx="9">
                  <c:v>5020</c:v>
                </c:pt>
                <c:pt idx="10">
                  <c:v>4591</c:v>
                </c:pt>
                <c:pt idx="11">
                  <c:v>4588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'CONSULTA EXTERNA'!$G$6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EXTERNA'!$G$7:$G$18</c:f>
              <c:numCache>
                <c:formatCode>General</c:formatCode>
                <c:ptCount val="12"/>
                <c:pt idx="0">
                  <c:v>6230</c:v>
                </c:pt>
                <c:pt idx="1">
                  <c:v>4708</c:v>
                </c:pt>
                <c:pt idx="2">
                  <c:v>6125</c:v>
                </c:pt>
                <c:pt idx="3">
                  <c:v>5406</c:v>
                </c:pt>
                <c:pt idx="4">
                  <c:v>5491</c:v>
                </c:pt>
                <c:pt idx="5">
                  <c:v>5973</c:v>
                </c:pt>
                <c:pt idx="6">
                  <c:v>6018</c:v>
                </c:pt>
                <c:pt idx="7">
                  <c:v>5605</c:v>
                </c:pt>
                <c:pt idx="8">
                  <c:v>6259</c:v>
                </c:pt>
                <c:pt idx="9">
                  <c:v>5582</c:v>
                </c:pt>
                <c:pt idx="10">
                  <c:v>4552</c:v>
                </c:pt>
                <c:pt idx="11">
                  <c:v>4430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'CONSULTA EXTERNA'!$H$6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EXTERNA'!$H$7:$H$18</c:f>
              <c:numCache>
                <c:formatCode>General</c:formatCode>
                <c:ptCount val="12"/>
                <c:pt idx="0">
                  <c:v>4794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'CONSULTA EXTERNA'!$I$6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'CONSULTA EXTERNA'!$A$7:$A$18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'CONSULTA EXTERNA'!$I$7:$I$18</c:f>
              <c:numCache>
                <c:formatCode>General</c:formatCode>
                <c:ptCount val="12"/>
                <c:pt idx="0">
                  <c:v>29241</c:v>
                </c:pt>
                <c:pt idx="1">
                  <c:v>23843</c:v>
                </c:pt>
                <c:pt idx="2">
                  <c:v>29362</c:v>
                </c:pt>
                <c:pt idx="3">
                  <c:v>28776</c:v>
                </c:pt>
                <c:pt idx="4">
                  <c:v>29988</c:v>
                </c:pt>
                <c:pt idx="5">
                  <c:v>29962</c:v>
                </c:pt>
                <c:pt idx="6">
                  <c:v>29493</c:v>
                </c:pt>
                <c:pt idx="7">
                  <c:v>26640</c:v>
                </c:pt>
                <c:pt idx="8">
                  <c:v>29825</c:v>
                </c:pt>
                <c:pt idx="9">
                  <c:v>30401</c:v>
                </c:pt>
                <c:pt idx="10">
                  <c:v>26477</c:v>
                </c:pt>
                <c:pt idx="11">
                  <c:v>28137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7274368"/>
        <c:axId val="684659200"/>
      </c:lineChart>
      <c:catAx>
        <c:axId val="657274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684659200"/>
        <c:crosses val="autoZero"/>
        <c:auto val="1"/>
        <c:lblAlgn val="ctr"/>
        <c:lblOffset val="100"/>
        <c:noMultiLvlLbl val="0"/>
      </c:catAx>
      <c:valAx>
        <c:axId val="68465920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6572743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PRODUCCION EMERGENCIA</a:t>
            </a:r>
          </a:p>
        </c:rich>
      </c:tx>
      <c:layout>
        <c:manualLayout>
          <c:xMode val="edge"/>
          <c:yMode val="edge"/>
          <c:x val="0.32875415086601406"/>
          <c:y val="1.5056464706520457E-2"/>
        </c:manualLayout>
      </c:layout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EMERGENCIA!$B$6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EMERGENCIA!$B$7:$B$18</c:f>
              <c:numCache>
                <c:formatCode>General</c:formatCode>
                <c:ptCount val="12"/>
                <c:pt idx="0">
                  <c:v>531</c:v>
                </c:pt>
                <c:pt idx="1">
                  <c:v>567</c:v>
                </c:pt>
                <c:pt idx="2">
                  <c:v>549</c:v>
                </c:pt>
                <c:pt idx="3">
                  <c:v>476</c:v>
                </c:pt>
                <c:pt idx="4">
                  <c:v>704</c:v>
                </c:pt>
                <c:pt idx="5">
                  <c:v>683</c:v>
                </c:pt>
                <c:pt idx="6">
                  <c:v>608</c:v>
                </c:pt>
                <c:pt idx="7">
                  <c:v>677</c:v>
                </c:pt>
                <c:pt idx="8">
                  <c:v>800</c:v>
                </c:pt>
                <c:pt idx="9">
                  <c:v>1011</c:v>
                </c:pt>
                <c:pt idx="10">
                  <c:v>996</c:v>
                </c:pt>
                <c:pt idx="11">
                  <c:v>1025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EMERGENCIA!$C$6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EMERGENCIA!$C$7:$C$18</c:f>
              <c:numCache>
                <c:formatCode>General</c:formatCode>
                <c:ptCount val="12"/>
                <c:pt idx="0">
                  <c:v>1208</c:v>
                </c:pt>
                <c:pt idx="1">
                  <c:v>1015</c:v>
                </c:pt>
                <c:pt idx="2">
                  <c:v>1222</c:v>
                </c:pt>
                <c:pt idx="3">
                  <c:v>1261</c:v>
                </c:pt>
                <c:pt idx="4">
                  <c:v>1273</c:v>
                </c:pt>
                <c:pt idx="5">
                  <c:v>1177</c:v>
                </c:pt>
                <c:pt idx="6">
                  <c:v>1254</c:v>
                </c:pt>
                <c:pt idx="7">
                  <c:v>1207</c:v>
                </c:pt>
                <c:pt idx="8">
                  <c:v>1290</c:v>
                </c:pt>
                <c:pt idx="9">
                  <c:v>1266</c:v>
                </c:pt>
                <c:pt idx="10">
                  <c:v>1253</c:v>
                </c:pt>
                <c:pt idx="11">
                  <c:v>1114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EMERGENCIA!$D$6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EMERGENCIA!$D$7:$D$18</c:f>
              <c:numCache>
                <c:formatCode>General</c:formatCode>
                <c:ptCount val="12"/>
                <c:pt idx="0">
                  <c:v>1230</c:v>
                </c:pt>
                <c:pt idx="1">
                  <c:v>1161</c:v>
                </c:pt>
                <c:pt idx="2">
                  <c:v>1297</c:v>
                </c:pt>
                <c:pt idx="3">
                  <c:v>1212</c:v>
                </c:pt>
                <c:pt idx="4">
                  <c:v>1183</c:v>
                </c:pt>
                <c:pt idx="5">
                  <c:v>1020</c:v>
                </c:pt>
                <c:pt idx="6">
                  <c:v>1131</c:v>
                </c:pt>
                <c:pt idx="7">
                  <c:v>1066</c:v>
                </c:pt>
                <c:pt idx="8">
                  <c:v>1174</c:v>
                </c:pt>
                <c:pt idx="9">
                  <c:v>1315</c:v>
                </c:pt>
                <c:pt idx="10">
                  <c:v>1446</c:v>
                </c:pt>
                <c:pt idx="11">
                  <c:v>1481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EMERGENCIA!$E$6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EMERGENCIA!$E$7:$E$18</c:f>
              <c:numCache>
                <c:formatCode>General</c:formatCode>
                <c:ptCount val="12"/>
                <c:pt idx="0">
                  <c:v>133</c:v>
                </c:pt>
                <c:pt idx="1">
                  <c:v>1136</c:v>
                </c:pt>
                <c:pt idx="2">
                  <c:v>1408</c:v>
                </c:pt>
                <c:pt idx="3">
                  <c:v>1322</c:v>
                </c:pt>
                <c:pt idx="4">
                  <c:v>1387</c:v>
                </c:pt>
                <c:pt idx="5">
                  <c:v>1319</c:v>
                </c:pt>
                <c:pt idx="6">
                  <c:v>1131</c:v>
                </c:pt>
                <c:pt idx="7">
                  <c:v>1206</c:v>
                </c:pt>
                <c:pt idx="8">
                  <c:v>1326</c:v>
                </c:pt>
                <c:pt idx="9">
                  <c:v>1366</c:v>
                </c:pt>
                <c:pt idx="10">
                  <c:v>1484</c:v>
                </c:pt>
                <c:pt idx="11">
                  <c:v>1650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EMERGENCIA!$F$6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EMERGENCIA!$F$7:$F$18</c:f>
              <c:numCache>
                <c:formatCode>General</c:formatCode>
                <c:ptCount val="12"/>
                <c:pt idx="0">
                  <c:v>1753</c:v>
                </c:pt>
                <c:pt idx="1">
                  <c:v>1683</c:v>
                </c:pt>
                <c:pt idx="2">
                  <c:v>2076</c:v>
                </c:pt>
                <c:pt idx="3">
                  <c:v>1685</c:v>
                </c:pt>
                <c:pt idx="4">
                  <c:v>1737</c:v>
                </c:pt>
                <c:pt idx="5">
                  <c:v>1690</c:v>
                </c:pt>
                <c:pt idx="6">
                  <c:v>1674</c:v>
                </c:pt>
                <c:pt idx="7">
                  <c:v>1600</c:v>
                </c:pt>
                <c:pt idx="8">
                  <c:v>1659</c:v>
                </c:pt>
                <c:pt idx="9">
                  <c:v>1900</c:v>
                </c:pt>
                <c:pt idx="10">
                  <c:v>1978</c:v>
                </c:pt>
                <c:pt idx="11">
                  <c:v>1976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EMERGENCIA!$G$6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EMERGENCIA!$G$7:$G$18</c:f>
              <c:numCache>
                <c:formatCode>General</c:formatCode>
                <c:ptCount val="12"/>
                <c:pt idx="0">
                  <c:v>2214</c:v>
                </c:pt>
                <c:pt idx="1">
                  <c:v>2147</c:v>
                </c:pt>
                <c:pt idx="2">
                  <c:v>2688</c:v>
                </c:pt>
                <c:pt idx="3">
                  <c:v>2226</c:v>
                </c:pt>
                <c:pt idx="4">
                  <c:v>1307</c:v>
                </c:pt>
                <c:pt idx="5">
                  <c:v>2140</c:v>
                </c:pt>
                <c:pt idx="6">
                  <c:v>1949</c:v>
                </c:pt>
                <c:pt idx="7">
                  <c:v>1911</c:v>
                </c:pt>
                <c:pt idx="8">
                  <c:v>2149</c:v>
                </c:pt>
                <c:pt idx="9">
                  <c:v>2347</c:v>
                </c:pt>
                <c:pt idx="10">
                  <c:v>2434</c:v>
                </c:pt>
                <c:pt idx="11">
                  <c:v>2673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EMERGENCIA!$H$6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EMERGENCIA!$H$7:$H$18</c:f>
              <c:numCache>
                <c:formatCode>General</c:formatCode>
                <c:ptCount val="12"/>
                <c:pt idx="0">
                  <c:v>3400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EMERGENCIA!$I$6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EMERGENCIA!$A$7:$A$18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EMERGENCIA!$I$7:$I$18</c:f>
              <c:numCache>
                <c:formatCode>General</c:formatCode>
                <c:ptCount val="12"/>
                <c:pt idx="0">
                  <c:v>7069</c:v>
                </c:pt>
                <c:pt idx="1">
                  <c:v>7709</c:v>
                </c:pt>
                <c:pt idx="2">
                  <c:v>9240</c:v>
                </c:pt>
                <c:pt idx="3">
                  <c:v>8182</c:v>
                </c:pt>
                <c:pt idx="4">
                  <c:v>7591</c:v>
                </c:pt>
                <c:pt idx="5">
                  <c:v>8029</c:v>
                </c:pt>
                <c:pt idx="6">
                  <c:v>7747</c:v>
                </c:pt>
                <c:pt idx="7">
                  <c:v>7667</c:v>
                </c:pt>
                <c:pt idx="8">
                  <c:v>8398</c:v>
                </c:pt>
                <c:pt idx="9">
                  <c:v>9205</c:v>
                </c:pt>
                <c:pt idx="10">
                  <c:v>9591</c:v>
                </c:pt>
                <c:pt idx="11">
                  <c:v>9919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92864"/>
        <c:axId val="686056000"/>
      </c:lineChart>
      <c:catAx>
        <c:axId val="685092864"/>
        <c:scaling>
          <c:orientation val="minMax"/>
        </c:scaling>
        <c:delete val="0"/>
        <c:axPos val="b"/>
        <c:majorTickMark val="none"/>
        <c:minorTickMark val="none"/>
        <c:tickLblPos val="nextTo"/>
        <c:crossAx val="686056000"/>
        <c:crosses val="autoZero"/>
        <c:auto val="1"/>
        <c:lblAlgn val="ctr"/>
        <c:lblOffset val="100"/>
        <c:noMultiLvlLbl val="0"/>
      </c:catAx>
      <c:valAx>
        <c:axId val="686056000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6850928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PRODUCCION</a:t>
            </a:r>
            <a:r>
              <a:rPr lang="es-ES" baseline="0"/>
              <a:t> OBSERVACION</a:t>
            </a:r>
            <a:endParaRPr lang="es-ES"/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'OBSERVACION '!$B$6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'!$B$7:$B$18</c:f>
              <c:numCache>
                <c:formatCode>General</c:formatCode>
                <c:ptCount val="12"/>
                <c:pt idx="0">
                  <c:v>133</c:v>
                </c:pt>
                <c:pt idx="1">
                  <c:v>149</c:v>
                </c:pt>
                <c:pt idx="2">
                  <c:v>164</c:v>
                </c:pt>
                <c:pt idx="3">
                  <c:v>109</c:v>
                </c:pt>
                <c:pt idx="4">
                  <c:v>129</c:v>
                </c:pt>
                <c:pt idx="5">
                  <c:v>134</c:v>
                </c:pt>
                <c:pt idx="6">
                  <c:v>135</c:v>
                </c:pt>
                <c:pt idx="7">
                  <c:v>164</c:v>
                </c:pt>
                <c:pt idx="8">
                  <c:v>182</c:v>
                </c:pt>
                <c:pt idx="9">
                  <c:v>195</c:v>
                </c:pt>
                <c:pt idx="10">
                  <c:v>197</c:v>
                </c:pt>
                <c:pt idx="11">
                  <c:v>197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'OBSERVACION '!$C$6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'!$C$7:$C$18</c:f>
              <c:numCache>
                <c:formatCode>General</c:formatCode>
                <c:ptCount val="12"/>
                <c:pt idx="0">
                  <c:v>198</c:v>
                </c:pt>
                <c:pt idx="1">
                  <c:v>183</c:v>
                </c:pt>
                <c:pt idx="2">
                  <c:v>153</c:v>
                </c:pt>
                <c:pt idx="3">
                  <c:v>147</c:v>
                </c:pt>
                <c:pt idx="4">
                  <c:v>132</c:v>
                </c:pt>
                <c:pt idx="5">
                  <c:v>142</c:v>
                </c:pt>
                <c:pt idx="6">
                  <c:v>171</c:v>
                </c:pt>
                <c:pt idx="7">
                  <c:v>158</c:v>
                </c:pt>
                <c:pt idx="8">
                  <c:v>153</c:v>
                </c:pt>
                <c:pt idx="9">
                  <c:v>148</c:v>
                </c:pt>
                <c:pt idx="10">
                  <c:v>132</c:v>
                </c:pt>
                <c:pt idx="11">
                  <c:v>105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'OBSERVACION '!$D$6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'!$D$7:$D$18</c:f>
              <c:numCache>
                <c:formatCode>General</c:formatCode>
                <c:ptCount val="12"/>
                <c:pt idx="0">
                  <c:v>135</c:v>
                </c:pt>
                <c:pt idx="1">
                  <c:v>124</c:v>
                </c:pt>
                <c:pt idx="2">
                  <c:v>140</c:v>
                </c:pt>
                <c:pt idx="3">
                  <c:v>161</c:v>
                </c:pt>
                <c:pt idx="4">
                  <c:v>146</c:v>
                </c:pt>
                <c:pt idx="5">
                  <c:v>162</c:v>
                </c:pt>
                <c:pt idx="6">
                  <c:v>176</c:v>
                </c:pt>
                <c:pt idx="7">
                  <c:v>124</c:v>
                </c:pt>
                <c:pt idx="8">
                  <c:v>145</c:v>
                </c:pt>
                <c:pt idx="9">
                  <c:v>196</c:v>
                </c:pt>
                <c:pt idx="10">
                  <c:v>166</c:v>
                </c:pt>
                <c:pt idx="11">
                  <c:v>164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'OBSERVACION '!$E$6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'!$E$7:$E$18</c:f>
              <c:numCache>
                <c:formatCode>General</c:formatCode>
                <c:ptCount val="12"/>
                <c:pt idx="0">
                  <c:v>196</c:v>
                </c:pt>
                <c:pt idx="1">
                  <c:v>136</c:v>
                </c:pt>
                <c:pt idx="2">
                  <c:v>185</c:v>
                </c:pt>
                <c:pt idx="3">
                  <c:v>198</c:v>
                </c:pt>
                <c:pt idx="4">
                  <c:v>204</c:v>
                </c:pt>
                <c:pt idx="5">
                  <c:v>192</c:v>
                </c:pt>
                <c:pt idx="6">
                  <c:v>178</c:v>
                </c:pt>
                <c:pt idx="7">
                  <c:v>114</c:v>
                </c:pt>
                <c:pt idx="8">
                  <c:v>126</c:v>
                </c:pt>
                <c:pt idx="9">
                  <c:v>155</c:v>
                </c:pt>
                <c:pt idx="10">
                  <c:v>167</c:v>
                </c:pt>
                <c:pt idx="11">
                  <c:v>169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'OBSERVACION '!$F$6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'!$F$7:$F$18</c:f>
              <c:numCache>
                <c:formatCode>General</c:formatCode>
                <c:ptCount val="12"/>
                <c:pt idx="0">
                  <c:v>187</c:v>
                </c:pt>
                <c:pt idx="1">
                  <c:v>177</c:v>
                </c:pt>
                <c:pt idx="2">
                  <c:v>193</c:v>
                </c:pt>
                <c:pt idx="3">
                  <c:v>190</c:v>
                </c:pt>
                <c:pt idx="4">
                  <c:v>193</c:v>
                </c:pt>
                <c:pt idx="5">
                  <c:v>233</c:v>
                </c:pt>
                <c:pt idx="6">
                  <c:v>230</c:v>
                </c:pt>
                <c:pt idx="7">
                  <c:v>218</c:v>
                </c:pt>
                <c:pt idx="8">
                  <c:v>155</c:v>
                </c:pt>
                <c:pt idx="9">
                  <c:v>243</c:v>
                </c:pt>
                <c:pt idx="10">
                  <c:v>216</c:v>
                </c:pt>
                <c:pt idx="11">
                  <c:v>247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'OBSERVACION '!$G$6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'!$G$7:$G$18</c:f>
              <c:numCache>
                <c:formatCode>General</c:formatCode>
                <c:ptCount val="12"/>
                <c:pt idx="0">
                  <c:v>273</c:v>
                </c:pt>
                <c:pt idx="1">
                  <c:v>186</c:v>
                </c:pt>
                <c:pt idx="2">
                  <c:v>314</c:v>
                </c:pt>
                <c:pt idx="3">
                  <c:v>247</c:v>
                </c:pt>
                <c:pt idx="4">
                  <c:v>276</c:v>
                </c:pt>
                <c:pt idx="5">
                  <c:v>268</c:v>
                </c:pt>
                <c:pt idx="6">
                  <c:v>278</c:v>
                </c:pt>
                <c:pt idx="7">
                  <c:v>285</c:v>
                </c:pt>
                <c:pt idx="8">
                  <c:v>271</c:v>
                </c:pt>
                <c:pt idx="9">
                  <c:v>266</c:v>
                </c:pt>
                <c:pt idx="10">
                  <c:v>225</c:v>
                </c:pt>
                <c:pt idx="11">
                  <c:v>205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'OBSERVACION '!$H$6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'!$H$7:$H$18</c:f>
              <c:numCache>
                <c:formatCode>General</c:formatCode>
                <c:ptCount val="12"/>
                <c:pt idx="0">
                  <c:v>167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'OBSERVACION '!$I$6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'OBSERVACION '!$A$7:$A$18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'OBSERVACION '!$I$7:$I$18</c:f>
              <c:numCache>
                <c:formatCode>General</c:formatCode>
                <c:ptCount val="12"/>
                <c:pt idx="0">
                  <c:v>1122</c:v>
                </c:pt>
                <c:pt idx="1">
                  <c:v>955</c:v>
                </c:pt>
                <c:pt idx="2">
                  <c:v>1149</c:v>
                </c:pt>
                <c:pt idx="3">
                  <c:v>1052</c:v>
                </c:pt>
                <c:pt idx="4">
                  <c:v>1080</c:v>
                </c:pt>
                <c:pt idx="5">
                  <c:v>1131</c:v>
                </c:pt>
                <c:pt idx="6">
                  <c:v>1168</c:v>
                </c:pt>
                <c:pt idx="7">
                  <c:v>1063</c:v>
                </c:pt>
                <c:pt idx="8">
                  <c:v>1032</c:v>
                </c:pt>
                <c:pt idx="9">
                  <c:v>1203</c:v>
                </c:pt>
                <c:pt idx="10">
                  <c:v>1103</c:v>
                </c:pt>
                <c:pt idx="11">
                  <c:v>1087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5095936"/>
        <c:axId val="686060032"/>
      </c:lineChart>
      <c:catAx>
        <c:axId val="685095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686060032"/>
        <c:crosses val="autoZero"/>
        <c:auto val="1"/>
        <c:lblAlgn val="ctr"/>
        <c:lblOffset val="100"/>
        <c:noMultiLvlLbl val="0"/>
      </c:catAx>
      <c:valAx>
        <c:axId val="686060032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6850959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PRODUCCION QUIROFANO</a:t>
            </a:r>
          </a:p>
        </c:rich>
      </c:tx>
      <c:layout/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QUIROFANO!$B$6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QUIROFANO!$B$7:$B$18</c:f>
              <c:numCache>
                <c:formatCode>General</c:formatCode>
                <c:ptCount val="12"/>
                <c:pt idx="1">
                  <c:v>1</c:v>
                </c:pt>
                <c:pt idx="2">
                  <c:v>12</c:v>
                </c:pt>
                <c:pt idx="3">
                  <c:v>6</c:v>
                </c:pt>
                <c:pt idx="4">
                  <c:v>16</c:v>
                </c:pt>
                <c:pt idx="5">
                  <c:v>30</c:v>
                </c:pt>
                <c:pt idx="6">
                  <c:v>24</c:v>
                </c:pt>
                <c:pt idx="7">
                  <c:v>31</c:v>
                </c:pt>
                <c:pt idx="8">
                  <c:v>35</c:v>
                </c:pt>
                <c:pt idx="9">
                  <c:v>19</c:v>
                </c:pt>
                <c:pt idx="10">
                  <c:v>4</c:v>
                </c:pt>
                <c:pt idx="11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QUIROFANO!$C$6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QUIROFANO!$C$7:$C$18</c:f>
              <c:numCache>
                <c:formatCode>General</c:formatCode>
                <c:ptCount val="12"/>
                <c:pt idx="0">
                  <c:v>34</c:v>
                </c:pt>
                <c:pt idx="1">
                  <c:v>41</c:v>
                </c:pt>
                <c:pt idx="2">
                  <c:v>23</c:v>
                </c:pt>
                <c:pt idx="3">
                  <c:v>14</c:v>
                </c:pt>
                <c:pt idx="4">
                  <c:v>4</c:v>
                </c:pt>
                <c:pt idx="5">
                  <c:v>6</c:v>
                </c:pt>
                <c:pt idx="6">
                  <c:v>16</c:v>
                </c:pt>
                <c:pt idx="7">
                  <c:v>17</c:v>
                </c:pt>
                <c:pt idx="8">
                  <c:v>6</c:v>
                </c:pt>
                <c:pt idx="9">
                  <c:v>19</c:v>
                </c:pt>
                <c:pt idx="10">
                  <c:v>20</c:v>
                </c:pt>
                <c:pt idx="11">
                  <c:v>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QUIROFANO!$D$6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QUIROFANO!$D$7:$D$18</c:f>
              <c:numCache>
                <c:formatCode>General</c:formatCode>
                <c:ptCount val="12"/>
                <c:pt idx="0">
                  <c:v>9</c:v>
                </c:pt>
                <c:pt idx="1">
                  <c:v>7</c:v>
                </c:pt>
                <c:pt idx="2">
                  <c:v>8</c:v>
                </c:pt>
                <c:pt idx="3">
                  <c:v>12</c:v>
                </c:pt>
                <c:pt idx="4">
                  <c:v>13</c:v>
                </c:pt>
                <c:pt idx="5">
                  <c:v>22</c:v>
                </c:pt>
                <c:pt idx="6">
                  <c:v>58</c:v>
                </c:pt>
                <c:pt idx="7">
                  <c:v>30</c:v>
                </c:pt>
                <c:pt idx="8">
                  <c:v>42</c:v>
                </c:pt>
                <c:pt idx="9">
                  <c:v>46</c:v>
                </c:pt>
                <c:pt idx="10">
                  <c:v>43</c:v>
                </c:pt>
                <c:pt idx="11">
                  <c:v>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QUIROFANO!$E$6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QUIROFANO!$E$7:$E$18</c:f>
              <c:numCache>
                <c:formatCode>General</c:formatCode>
                <c:ptCount val="12"/>
                <c:pt idx="0">
                  <c:v>53</c:v>
                </c:pt>
                <c:pt idx="1">
                  <c:v>57</c:v>
                </c:pt>
                <c:pt idx="2">
                  <c:v>58</c:v>
                </c:pt>
                <c:pt idx="3">
                  <c:v>62</c:v>
                </c:pt>
                <c:pt idx="4">
                  <c:v>64</c:v>
                </c:pt>
                <c:pt idx="5">
                  <c:v>69</c:v>
                </c:pt>
                <c:pt idx="6">
                  <c:v>51</c:v>
                </c:pt>
                <c:pt idx="7">
                  <c:v>1</c:v>
                </c:pt>
                <c:pt idx="8">
                  <c:v>12</c:v>
                </c:pt>
                <c:pt idx="9">
                  <c:v>40</c:v>
                </c:pt>
                <c:pt idx="10">
                  <c:v>59</c:v>
                </c:pt>
                <c:pt idx="11">
                  <c:v>50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QUIROFANO!$F$6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QUIROFANO!$F$7:$F$18</c:f>
              <c:numCache>
                <c:formatCode>General</c:formatCode>
                <c:ptCount val="12"/>
                <c:pt idx="0">
                  <c:v>77</c:v>
                </c:pt>
                <c:pt idx="1">
                  <c:v>81</c:v>
                </c:pt>
                <c:pt idx="2">
                  <c:v>82</c:v>
                </c:pt>
                <c:pt idx="3">
                  <c:v>52</c:v>
                </c:pt>
                <c:pt idx="4">
                  <c:v>47</c:v>
                </c:pt>
                <c:pt idx="5">
                  <c:v>72</c:v>
                </c:pt>
                <c:pt idx="6">
                  <c:v>77</c:v>
                </c:pt>
                <c:pt idx="7">
                  <c:v>77</c:v>
                </c:pt>
                <c:pt idx="9">
                  <c:v>105</c:v>
                </c:pt>
                <c:pt idx="10">
                  <c:v>76</c:v>
                </c:pt>
                <c:pt idx="11">
                  <c:v>86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QUIROFANO!$G$6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QUIROFANO!$G$7:$G$18</c:f>
              <c:numCache>
                <c:formatCode>General</c:formatCode>
                <c:ptCount val="12"/>
                <c:pt idx="0">
                  <c:v>121</c:v>
                </c:pt>
                <c:pt idx="1">
                  <c:v>53</c:v>
                </c:pt>
                <c:pt idx="2">
                  <c:v>117</c:v>
                </c:pt>
                <c:pt idx="3">
                  <c:v>86</c:v>
                </c:pt>
                <c:pt idx="4">
                  <c:v>88</c:v>
                </c:pt>
                <c:pt idx="5">
                  <c:v>84</c:v>
                </c:pt>
                <c:pt idx="6">
                  <c:v>105</c:v>
                </c:pt>
                <c:pt idx="7">
                  <c:v>128</c:v>
                </c:pt>
                <c:pt idx="8">
                  <c:v>101</c:v>
                </c:pt>
                <c:pt idx="9">
                  <c:v>117</c:v>
                </c:pt>
                <c:pt idx="10">
                  <c:v>87</c:v>
                </c:pt>
                <c:pt idx="11">
                  <c:v>60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QUIROFANO!$H$6</c:f>
              <c:strCache>
                <c:ptCount val="1"/>
                <c:pt idx="0">
                  <c:v>2018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QUIROFANO!$H$7:$H$18</c:f>
              <c:numCache>
                <c:formatCode>General</c:formatCode>
                <c:ptCount val="12"/>
                <c:pt idx="0">
                  <c:v>23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QUIROFANO!$I$6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QUIROFANO!$A$7:$A$18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QUIROFANO!$I$7:$I$18</c:f>
              <c:numCache>
                <c:formatCode>General</c:formatCode>
                <c:ptCount val="12"/>
                <c:pt idx="0">
                  <c:v>294</c:v>
                </c:pt>
                <c:pt idx="1">
                  <c:v>240</c:v>
                </c:pt>
                <c:pt idx="2">
                  <c:v>300</c:v>
                </c:pt>
                <c:pt idx="3">
                  <c:v>232</c:v>
                </c:pt>
                <c:pt idx="4">
                  <c:v>232</c:v>
                </c:pt>
                <c:pt idx="5">
                  <c:v>283</c:v>
                </c:pt>
                <c:pt idx="6">
                  <c:v>331</c:v>
                </c:pt>
                <c:pt idx="7">
                  <c:v>284</c:v>
                </c:pt>
                <c:pt idx="8">
                  <c:v>196</c:v>
                </c:pt>
                <c:pt idx="9">
                  <c:v>346</c:v>
                </c:pt>
                <c:pt idx="10">
                  <c:v>289</c:v>
                </c:pt>
                <c:pt idx="11">
                  <c:v>263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86733312"/>
        <c:axId val="686400064"/>
      </c:lineChart>
      <c:catAx>
        <c:axId val="686733312"/>
        <c:scaling>
          <c:orientation val="minMax"/>
        </c:scaling>
        <c:delete val="0"/>
        <c:axPos val="b"/>
        <c:majorTickMark val="none"/>
        <c:minorTickMark val="none"/>
        <c:tickLblPos val="nextTo"/>
        <c:crossAx val="686400064"/>
        <c:crosses val="autoZero"/>
        <c:auto val="1"/>
        <c:lblAlgn val="ctr"/>
        <c:lblOffset val="100"/>
        <c:noMultiLvlLbl val="0"/>
      </c:catAx>
      <c:valAx>
        <c:axId val="686400064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6867333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zero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line3DChart>
        <c:grouping val="standard"/>
        <c:varyColors val="0"/>
        <c:ser>
          <c:idx val="0"/>
          <c:order val="0"/>
          <c:tx>
            <c:strRef>
              <c:f>total!$B$6</c:f>
              <c:strCache>
                <c:ptCount val="1"/>
                <c:pt idx="0">
                  <c:v>2012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total!$B$7:$B$19</c:f>
              <c:numCache>
                <c:formatCode>General</c:formatCode>
                <c:ptCount val="13"/>
                <c:pt idx="0">
                  <c:v>5332</c:v>
                </c:pt>
                <c:pt idx="1">
                  <c:v>4379</c:v>
                </c:pt>
                <c:pt idx="2">
                  <c:v>4820</c:v>
                </c:pt>
                <c:pt idx="3">
                  <c:v>4417</c:v>
                </c:pt>
                <c:pt idx="4">
                  <c:v>5055</c:v>
                </c:pt>
                <c:pt idx="5">
                  <c:v>4695</c:v>
                </c:pt>
                <c:pt idx="6">
                  <c:v>4887</c:v>
                </c:pt>
                <c:pt idx="7">
                  <c:v>4870</c:v>
                </c:pt>
                <c:pt idx="8">
                  <c:v>4940</c:v>
                </c:pt>
                <c:pt idx="9">
                  <c:v>5073</c:v>
                </c:pt>
                <c:pt idx="10">
                  <c:v>5053</c:v>
                </c:pt>
                <c:pt idx="11">
                  <c:v>4747</c:v>
                </c:pt>
                <c:pt idx="12">
                  <c:v>58268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total!$C$6</c:f>
              <c:strCache>
                <c:ptCount val="1"/>
                <c:pt idx="0">
                  <c:v>2013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total!$C$7:$C$19</c:f>
              <c:numCache>
                <c:formatCode>General</c:formatCode>
                <c:ptCount val="13"/>
                <c:pt idx="0">
                  <c:v>5733</c:v>
                </c:pt>
                <c:pt idx="1">
                  <c:v>4426</c:v>
                </c:pt>
                <c:pt idx="2">
                  <c:v>4859</c:v>
                </c:pt>
                <c:pt idx="3">
                  <c:v>5372</c:v>
                </c:pt>
                <c:pt idx="4">
                  <c:v>5279</c:v>
                </c:pt>
                <c:pt idx="5">
                  <c:v>4876</c:v>
                </c:pt>
                <c:pt idx="6">
                  <c:v>5682</c:v>
                </c:pt>
                <c:pt idx="7">
                  <c:v>4899</c:v>
                </c:pt>
                <c:pt idx="8">
                  <c:v>5386</c:v>
                </c:pt>
                <c:pt idx="9">
                  <c:v>5947</c:v>
                </c:pt>
                <c:pt idx="10">
                  <c:v>4996</c:v>
                </c:pt>
                <c:pt idx="11">
                  <c:v>4432</c:v>
                </c:pt>
                <c:pt idx="12">
                  <c:v>61887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total!$D$6</c:f>
              <c:strCache>
                <c:ptCount val="1"/>
                <c:pt idx="0">
                  <c:v>2014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total!$D$7:$D$19</c:f>
              <c:numCache>
                <c:formatCode>General</c:formatCode>
                <c:ptCount val="13"/>
                <c:pt idx="0">
                  <c:v>5126</c:v>
                </c:pt>
                <c:pt idx="1">
                  <c:v>4668</c:v>
                </c:pt>
                <c:pt idx="2">
                  <c:v>5206</c:v>
                </c:pt>
                <c:pt idx="3">
                  <c:v>5376</c:v>
                </c:pt>
                <c:pt idx="4">
                  <c:v>5844</c:v>
                </c:pt>
                <c:pt idx="5">
                  <c:v>5286</c:v>
                </c:pt>
                <c:pt idx="6">
                  <c:v>5732</c:v>
                </c:pt>
                <c:pt idx="7">
                  <c:v>5034</c:v>
                </c:pt>
                <c:pt idx="8">
                  <c:v>6103</c:v>
                </c:pt>
                <c:pt idx="9">
                  <c:v>6222</c:v>
                </c:pt>
                <c:pt idx="10">
                  <c:v>5736</c:v>
                </c:pt>
                <c:pt idx="11">
                  <c:v>7020</c:v>
                </c:pt>
                <c:pt idx="12">
                  <c:v>67353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total!$E$6</c:f>
              <c:strCache>
                <c:ptCount val="1"/>
                <c:pt idx="0">
                  <c:v>2015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total!$E$7:$E$19</c:f>
              <c:numCache>
                <c:formatCode>General</c:formatCode>
                <c:ptCount val="13"/>
                <c:pt idx="0">
                  <c:v>5516</c:v>
                </c:pt>
                <c:pt idx="1">
                  <c:v>5391</c:v>
                </c:pt>
                <c:pt idx="2">
                  <c:v>7769</c:v>
                </c:pt>
                <c:pt idx="3">
                  <c:v>8382</c:v>
                </c:pt>
                <c:pt idx="4">
                  <c:v>8560</c:v>
                </c:pt>
                <c:pt idx="5">
                  <c:v>8899</c:v>
                </c:pt>
                <c:pt idx="6">
                  <c:v>7726</c:v>
                </c:pt>
                <c:pt idx="7">
                  <c:v>6572</c:v>
                </c:pt>
                <c:pt idx="8">
                  <c:v>8650</c:v>
                </c:pt>
                <c:pt idx="9">
                  <c:v>8209</c:v>
                </c:pt>
                <c:pt idx="10">
                  <c:v>7390</c:v>
                </c:pt>
                <c:pt idx="11">
                  <c:v>8825</c:v>
                </c:pt>
                <c:pt idx="12">
                  <c:v>91889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total!$F$6</c:f>
              <c:strCache>
                <c:ptCount val="1"/>
                <c:pt idx="0">
                  <c:v>2016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total!$F$7:$F$19</c:f>
              <c:numCache>
                <c:formatCode>General</c:formatCode>
                <c:ptCount val="13"/>
                <c:pt idx="0">
                  <c:v>7008</c:v>
                </c:pt>
                <c:pt idx="1">
                  <c:v>6602</c:v>
                </c:pt>
                <c:pt idx="2">
                  <c:v>7970</c:v>
                </c:pt>
                <c:pt idx="3">
                  <c:v>6584</c:v>
                </c:pt>
                <c:pt idx="4">
                  <c:v>6847</c:v>
                </c:pt>
                <c:pt idx="5">
                  <c:v>6985</c:v>
                </c:pt>
                <c:pt idx="6">
                  <c:v>6136</c:v>
                </c:pt>
                <c:pt idx="7">
                  <c:v>6194</c:v>
                </c:pt>
                <c:pt idx="8">
                  <c:v>5497</c:v>
                </c:pt>
                <c:pt idx="9">
                  <c:v>7163</c:v>
                </c:pt>
                <c:pt idx="10">
                  <c:v>6785</c:v>
                </c:pt>
                <c:pt idx="11">
                  <c:v>6811</c:v>
                </c:pt>
                <c:pt idx="12">
                  <c:v>80582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total!$G$6</c:f>
              <c:strCache>
                <c:ptCount val="1"/>
                <c:pt idx="0">
                  <c:v>2017</c:v>
                </c:pt>
              </c:strCache>
            </c:strRef>
          </c:tx>
          <c:cat>
            <c:strRef>
              <c:f>total!$A$7:$A$19</c:f>
              <c:strCache>
                <c:ptCount val="1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  <c:pt idx="12">
                  <c:v>TOTA</c:v>
                </c:pt>
              </c:strCache>
            </c:strRef>
          </c:cat>
          <c:val>
            <c:numRef>
              <c:f>total!$G$7:$G$19</c:f>
              <c:numCache>
                <c:formatCode>General</c:formatCode>
                <c:ptCount val="13"/>
                <c:pt idx="0">
                  <c:v>8717</c:v>
                </c:pt>
                <c:pt idx="1">
                  <c:v>7041</c:v>
                </c:pt>
                <c:pt idx="2">
                  <c:v>9127</c:v>
                </c:pt>
                <c:pt idx="3">
                  <c:v>7879</c:v>
                </c:pt>
                <c:pt idx="4">
                  <c:v>7074</c:v>
                </c:pt>
                <c:pt idx="5">
                  <c:v>8381</c:v>
                </c:pt>
                <c:pt idx="6">
                  <c:v>8245</c:v>
                </c:pt>
                <c:pt idx="7">
                  <c:v>7801</c:v>
                </c:pt>
                <c:pt idx="8">
                  <c:v>8679</c:v>
                </c:pt>
                <c:pt idx="9">
                  <c:v>8195</c:v>
                </c:pt>
                <c:pt idx="10">
                  <c:v>7211</c:v>
                </c:pt>
                <c:pt idx="11">
                  <c:v>7308</c:v>
                </c:pt>
                <c:pt idx="12">
                  <c:v>95658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239680"/>
        <c:axId val="686404096"/>
        <c:axId val="665999872"/>
      </c:line3DChart>
      <c:valAx>
        <c:axId val="686404096"/>
        <c:scaling>
          <c:orientation val="minMax"/>
        </c:scaling>
        <c:delete val="0"/>
        <c:axPos val="l"/>
        <c:majorGridlines/>
        <c:title>
          <c:layout/>
          <c:overlay val="0"/>
        </c:title>
        <c:numFmt formatCode="General" sourceLinked="1"/>
        <c:majorTickMark val="none"/>
        <c:minorTickMark val="none"/>
        <c:tickLblPos val="nextTo"/>
        <c:crossAx val="687239680"/>
        <c:crosses val="autoZero"/>
        <c:crossBetween val="between"/>
      </c:valAx>
      <c:catAx>
        <c:axId val="687239680"/>
        <c:scaling>
          <c:orientation val="minMax"/>
        </c:scaling>
        <c:delete val="0"/>
        <c:axPos val="b"/>
        <c:majorTickMark val="none"/>
        <c:minorTickMark val="none"/>
        <c:tickLblPos val="nextTo"/>
        <c:crossAx val="686404096"/>
        <c:crosses val="autoZero"/>
        <c:auto val="1"/>
        <c:lblAlgn val="ctr"/>
        <c:lblOffset val="100"/>
        <c:noMultiLvlLbl val="0"/>
      </c:catAx>
      <c:serAx>
        <c:axId val="665999872"/>
        <c:scaling>
          <c:orientation val="minMax"/>
        </c:scaling>
        <c:delete val="0"/>
        <c:axPos val="b"/>
        <c:majorTickMark val="out"/>
        <c:minorTickMark val="none"/>
        <c:tickLblPos val="nextTo"/>
        <c:crossAx val="686404096"/>
        <c:crosses val="autoZero"/>
      </c:ser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121227</xdr:rowOff>
    </xdr:from>
    <xdr:to>
      <xdr:col>1</xdr:col>
      <xdr:colOff>346364</xdr:colOff>
      <xdr:row>4</xdr:row>
      <xdr:rowOff>155864</xdr:rowOff>
    </xdr:to>
    <xdr:grpSp>
      <xdr:nvGrpSpPr>
        <xdr:cNvPr id="1026" name="Group 2"/>
        <xdr:cNvGrpSpPr>
          <a:grpSpLocks/>
        </xdr:cNvGrpSpPr>
      </xdr:nvGrpSpPr>
      <xdr:grpSpPr bwMode="auto">
        <a:xfrm>
          <a:off x="1" y="311727"/>
          <a:ext cx="1108363" cy="653762"/>
          <a:chOff x="4649" y="423"/>
          <a:chExt cx="2607" cy="1092"/>
        </a:xfrm>
      </xdr:grpSpPr>
      <xdr:pic>
        <xdr:nvPicPr>
          <xdr:cNvPr id="1027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4649" y="423"/>
            <a:ext cx="692" cy="1092"/>
          </a:xfrm>
          <a:prstGeom prst="rect">
            <a:avLst/>
          </a:prstGeom>
          <a:noFill/>
        </xdr:spPr>
      </xdr:pic>
      <xdr:pic>
        <xdr:nvPicPr>
          <xdr:cNvPr id="1028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5384" y="791"/>
            <a:ext cx="1872" cy="608"/>
          </a:xfrm>
          <a:prstGeom prst="rect">
            <a:avLst/>
          </a:prstGeom>
          <a:noFill/>
        </xdr:spPr>
      </xdr:pic>
    </xdr:grpSp>
    <xdr:clientData/>
  </xdr:twoCellAnchor>
  <xdr:twoCellAnchor>
    <xdr:from>
      <xdr:col>9</xdr:col>
      <xdr:colOff>114300</xdr:colOff>
      <xdr:row>0</xdr:row>
      <xdr:rowOff>171450</xdr:rowOff>
    </xdr:from>
    <xdr:to>
      <xdr:col>19</xdr:col>
      <xdr:colOff>634712</xdr:colOff>
      <xdr:row>31</xdr:row>
      <xdr:rowOff>152400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307975</xdr:colOff>
      <xdr:row>3</xdr:row>
      <xdr:rowOff>85725</xdr:rowOff>
    </xdr:from>
    <xdr:to>
      <xdr:col>18</xdr:col>
      <xdr:colOff>101599</xdr:colOff>
      <xdr:row>29</xdr:row>
      <xdr:rowOff>146049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174625</xdr:rowOff>
    </xdr:from>
    <xdr:to>
      <xdr:col>1</xdr:col>
      <xdr:colOff>398318</xdr:colOff>
      <xdr:row>5</xdr:row>
      <xdr:rowOff>23092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365125"/>
          <a:ext cx="1160318" cy="656450"/>
          <a:chOff x="4649" y="423"/>
          <a:chExt cx="2607" cy="1092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649" y="423"/>
            <a:ext cx="692" cy="109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5384" y="791"/>
            <a:ext cx="1872" cy="608"/>
          </a:xfrm>
          <a:prstGeom prst="rect">
            <a:avLst/>
          </a:prstGeom>
          <a:noFill/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44450</xdr:colOff>
      <xdr:row>2</xdr:row>
      <xdr:rowOff>25400</xdr:rowOff>
    </xdr:from>
    <xdr:to>
      <xdr:col>20</xdr:col>
      <xdr:colOff>431799</xdr:colOff>
      <xdr:row>30</xdr:row>
      <xdr:rowOff>38100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15875</xdr:colOff>
      <xdr:row>1</xdr:row>
      <xdr:rowOff>127000</xdr:rowOff>
    </xdr:from>
    <xdr:to>
      <xdr:col>1</xdr:col>
      <xdr:colOff>414193</xdr:colOff>
      <xdr:row>4</xdr:row>
      <xdr:rowOff>165967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15875" y="317500"/>
          <a:ext cx="1160318" cy="658092"/>
          <a:chOff x="4649" y="423"/>
          <a:chExt cx="2607" cy="1092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649" y="423"/>
            <a:ext cx="692" cy="109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5384" y="791"/>
            <a:ext cx="1872" cy="608"/>
          </a:xfrm>
          <a:prstGeom prst="rect">
            <a:avLst/>
          </a:prstGeom>
          <a:noFill/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190500</xdr:colOff>
      <xdr:row>0</xdr:row>
      <xdr:rowOff>120650</xdr:rowOff>
    </xdr:from>
    <xdr:to>
      <xdr:col>19</xdr:col>
      <xdr:colOff>708024</xdr:colOff>
      <xdr:row>30</xdr:row>
      <xdr:rowOff>38099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95250</xdr:rowOff>
    </xdr:from>
    <xdr:to>
      <xdr:col>1</xdr:col>
      <xdr:colOff>398318</xdr:colOff>
      <xdr:row>4</xdr:row>
      <xdr:rowOff>134217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285750"/>
          <a:ext cx="1160318" cy="658092"/>
          <a:chOff x="4649" y="423"/>
          <a:chExt cx="2607" cy="1092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649" y="423"/>
            <a:ext cx="692" cy="109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5384" y="791"/>
            <a:ext cx="1872" cy="608"/>
          </a:xfrm>
          <a:prstGeom prst="rect">
            <a:avLst/>
          </a:prstGeom>
          <a:noFill/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148957</xdr:colOff>
      <xdr:row>2</xdr:row>
      <xdr:rowOff>91167</xdr:rowOff>
    </xdr:from>
    <xdr:to>
      <xdr:col>18</xdr:col>
      <xdr:colOff>729982</xdr:colOff>
      <xdr:row>33</xdr:row>
      <xdr:rowOff>176891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114300</xdr:rowOff>
    </xdr:from>
    <xdr:to>
      <xdr:col>1</xdr:col>
      <xdr:colOff>76200</xdr:colOff>
      <xdr:row>4</xdr:row>
      <xdr:rowOff>19917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304800"/>
          <a:ext cx="1006288" cy="521941"/>
          <a:chOff x="4649" y="423"/>
          <a:chExt cx="2607" cy="1092"/>
        </a:xfrm>
      </xdr:grpSpPr>
      <xdr:pic>
        <xdr:nvPicPr>
          <xdr:cNvPr id="4" name="Picture 3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4649" y="423"/>
            <a:ext cx="692" cy="1092"/>
          </a:xfrm>
          <a:prstGeom prst="rect">
            <a:avLst/>
          </a:prstGeom>
          <a:noFill/>
        </xdr:spPr>
      </xdr:pic>
      <xdr:pic>
        <xdr:nvPicPr>
          <xdr:cNvPr id="5" name="Picture 4"/>
          <xdr:cNvPicPr>
            <a:picLocks noChangeAspect="1" noChangeArrowheads="1"/>
          </xdr:cNvPicPr>
        </xdr:nvPicPr>
        <xdr:blipFill>
          <a:blip xmlns:r="http://schemas.openxmlformats.org/officeDocument/2006/relationships" r:embed="rId3"/>
          <a:srcRect/>
          <a:stretch>
            <a:fillRect/>
          </a:stretch>
        </xdr:blipFill>
        <xdr:spPr bwMode="auto">
          <a:xfrm>
            <a:off x="5384" y="791"/>
            <a:ext cx="1872" cy="608"/>
          </a:xfrm>
          <a:prstGeom prst="rect">
            <a:avLst/>
          </a:prstGeom>
          <a:noFill/>
        </xdr:spPr>
      </xdr:pic>
    </xdr:grpSp>
    <xdr:clientData/>
  </xdr:twoCellAnchor>
</xdr:wsDr>
</file>

<file path=xl/tables/table1.xml><?xml version="1.0" encoding="utf-8"?>
<table xmlns="http://schemas.openxmlformats.org/spreadsheetml/2006/main" id="1" name="Tabla1" displayName="Tabla1" ref="A1:H14" totalsRowShown="0" headerRowDxfId="43">
  <sortState ref="A2:H14">
    <sortCondition ref="A2"/>
  </sortState>
  <tableColumns count="8">
    <tableColumn id="1" name="MES" dataCellStyle="40% - Énfasis1"/>
    <tableColumn id="2" name="2012"/>
    <tableColumn id="3" name="2013"/>
    <tableColumn id="4" name="2014"/>
    <tableColumn id="5" name="2015"/>
    <tableColumn id="6" name="2016" dataDxfId="42">
      <calculatedColumnFormula>+Tabla1[[#This Row],[2012]]+Tabla1[[#This Row],[2013]]+Tabla1[[#This Row],[2014]]+Tabla1[[#This Row],[2015]]</calculatedColumnFormula>
    </tableColumn>
    <tableColumn id="7" name="2017" dataDxfId="41"/>
    <tableColumn id="14" name="AT. REALIZADA23" dataDxfId="40">
      <calculatedColumnFormula>+Tabla1[[#This Row],[2012]]+Tabla1[[#This Row],[2013]]+Tabla1[[#This Row],[2014]]+Tabla1[[#This Row],[2015]]+Tabla1[[#This Row],[2016]]</calculatedColumnFormula>
    </tableColumn>
  </tableColumns>
  <tableStyleInfo name="TableStyleLight12" showFirstColumn="0" showLastColumn="0" showRowStripes="1" showColumnStripes="0"/>
</table>
</file>

<file path=xl/tables/table2.xml><?xml version="1.0" encoding="utf-8"?>
<table xmlns="http://schemas.openxmlformats.org/spreadsheetml/2006/main" id="3" name="Tabla3" displayName="Tabla3" ref="A6:I19" totalsRowCount="1">
  <autoFilter ref="A6:I18"/>
  <tableColumns count="9">
    <tableColumn id="1" name="MS" totalsRowLabel="Total" dataDxfId="39" totalsRowDxfId="38" dataCellStyle="40% - Énfasis1"/>
    <tableColumn id="2" name="2012" totalsRowFunction="sum" dataDxfId="37" totalsRowDxfId="36"/>
    <tableColumn id="3" name="2013" totalsRowFunction="sum" dataDxfId="35" totalsRowDxfId="34"/>
    <tableColumn id="4" name="2014" totalsRowFunction="sum" dataDxfId="33" totalsRowDxfId="32"/>
    <tableColumn id="5" name="2015" totalsRowFunction="sum" dataDxfId="31" totalsRowDxfId="30"/>
    <tableColumn id="6" name="2016" totalsRowFunction="sum" dataDxfId="29" totalsRowDxfId="28"/>
    <tableColumn id="7" name="2017" totalsRowFunction="sum"/>
    <tableColumn id="9" name="2018"/>
    <tableColumn id="8" name="TOTAL" totalsRowFunction="sum" dataDxfId="27">
      <calculatedColumnFormula>+Tabla3[[#This Row],[2012]]+Tabla3[[#This Row],[2013]]+Tabla3[[#This Row],[2014]]+Tabla3[[#This Row],[2015]]+Tabla3[[#This Row],[2016]]+Tabla3[[#This Row],[2017]]</calculatedColumnFormula>
    </tableColumn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id="5" name="Tabla5" displayName="Tabla5" ref="A6:I19" totalsRowCount="1">
  <autoFilter ref="A6:I18"/>
  <tableColumns count="9">
    <tableColumn id="1" name="MES" totalsRowLabel="Total"/>
    <tableColumn id="2" name="2012" totalsRowFunction="sum"/>
    <tableColumn id="3" name="2013" totalsRowFunction="sum"/>
    <tableColumn id="4" name="2014" totalsRowFunction="sum"/>
    <tableColumn id="5" name="2015" totalsRowFunction="sum"/>
    <tableColumn id="6" name="2016" totalsRowFunction="sum"/>
    <tableColumn id="7" name="2017" totalsRowFunction="sum"/>
    <tableColumn id="9" name="2018" totalsRowFunction="sum"/>
    <tableColumn id="8" name="TOTAL" totalsRowFunction="sum" dataDxfId="26">
      <calculatedColumnFormula>+Tabla5[[#This Row],[2012]]+Tabla5[[#This Row],[2013]]+Tabla5[[#This Row],[2014]]+Tabla5[[#This Row],[2015]]+Tabla5[[#This Row],[2016]]+Tabla5[[#This Row],[2017]]</calculatedColumnFormula>
    </tableColumn>
  </tableColumns>
  <tableStyleInfo name="TableStyleMedium10" showFirstColumn="0" showLastColumn="0" showRowStripes="1" showColumnStripes="0"/>
</table>
</file>

<file path=xl/tables/table4.xml><?xml version="1.0" encoding="utf-8"?>
<table xmlns="http://schemas.openxmlformats.org/spreadsheetml/2006/main" id="6" name="Tabla6" displayName="Tabla6" ref="A6:I19" totalsRowCount="1">
  <autoFilter ref="A6:I18"/>
  <tableColumns count="9">
    <tableColumn id="1" name="MES" totalsRowLabel="Total"/>
    <tableColumn id="2" name="2012" totalsRowFunction="sum" dataDxfId="25" totalsRowDxfId="24"/>
    <tableColumn id="3" name="2013" totalsRowFunction="sum" dataDxfId="23"/>
    <tableColumn id="4" name="2014" totalsRowFunction="sum" dataDxfId="22"/>
    <tableColumn id="5" name="2015" totalsRowFunction="sum" dataDxfId="21"/>
    <tableColumn id="6" name="2016" totalsRowFunction="sum" dataDxfId="20"/>
    <tableColumn id="7" name="2017" totalsRowFunction="sum" dataDxfId="19"/>
    <tableColumn id="9" name="2018" dataDxfId="18"/>
    <tableColumn id="8" name="TOTAL" totalsRowFunction="count" dataDxfId="17">
      <calculatedColumnFormula>+Tabla6[[#This Row],[2012]]+Tabla6[[#This Row],[2013]]+Tabla6[[#This Row],[2014]]+Tabla6[[#This Row],[2015]]+Tabla6[[#This Row],[2016]]+Tabla6[[#This Row],[2017]]</calculatedColumnFormula>
    </tableColumn>
  </tableColumns>
  <tableStyleInfo name="TableStyleLight20" showFirstColumn="0" showLastColumn="0" showRowStripes="1" showColumnStripes="0"/>
</table>
</file>

<file path=xl/tables/table5.xml><?xml version="1.0" encoding="utf-8"?>
<table xmlns="http://schemas.openxmlformats.org/spreadsheetml/2006/main" id="7" name="Tabla7" displayName="Tabla7" ref="A6:I19" totalsRowCount="1">
  <autoFilter ref="A6:I18"/>
  <tableColumns count="9">
    <tableColumn id="1" name="MES" totalsRowLabel="Total"/>
    <tableColumn id="2" name="2012" totalsRowFunction="sum" dataDxfId="16" totalsRowDxfId="15"/>
    <tableColumn id="3" name="2013" totalsRowFunction="sum" dataDxfId="14"/>
    <tableColumn id="4" name="2014" totalsRowFunction="sum" dataDxfId="13"/>
    <tableColumn id="5" name="2015" totalsRowFunction="sum" dataDxfId="12"/>
    <tableColumn id="6" name="2016" totalsRowFunction="sum" dataDxfId="11"/>
    <tableColumn id="7" name="2017" totalsRowFunction="sum" dataDxfId="10"/>
    <tableColumn id="9" name="2018" dataDxfId="9"/>
    <tableColumn id="8" name="TOTAL" totalsRowFunction="sum" dataDxfId="8">
      <calculatedColumnFormula>+Tabla7[[#This Row],[2012]]+Tabla7[[#This Row],[2013]]+Tabla7[[#This Row],[2014]]+Tabla7[[#This Row],[2015]]+Tabla7[[#This Row],[2016]]+Tabla7[[#This Row],[2017]]</calculatedColumnFormula>
    </tableColumn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id="2" name="Tabla2" displayName="Tabla2" ref="A6:H19" totalsRowShown="0" dataDxfId="7">
  <autoFilter ref="A6:H19"/>
  <tableColumns count="8">
    <tableColumn id="1" name="MS" dataDxfId="6" dataCellStyle="40% - Énfasis1"/>
    <tableColumn id="2" name="2012" dataDxfId="5"/>
    <tableColumn id="3" name="2013" dataDxfId="4"/>
    <tableColumn id="4" name="2014" dataDxfId="3"/>
    <tableColumn id="5" name="2015" dataDxfId="2"/>
    <tableColumn id="6" name="2016" dataDxfId="1"/>
    <tableColumn id="7" name="2017" dataDxfId="0"/>
    <tableColumn id="8" name="TOTAL">
      <calculatedColumnFormula>SUM(B7:G7)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G3" sqref="G3"/>
    </sheetView>
  </sheetViews>
  <sheetFormatPr baseColWidth="10" defaultRowHeight="15" x14ac:dyDescent="0.25"/>
  <cols>
    <col min="2" max="7" width="18.85546875" customWidth="1"/>
  </cols>
  <sheetData>
    <row r="1" spans="1:8" x14ac:dyDescent="0.25">
      <c r="A1" s="8" t="s">
        <v>13</v>
      </c>
      <c r="B1" s="7" t="s">
        <v>15</v>
      </c>
      <c r="C1" s="7" t="s">
        <v>16</v>
      </c>
      <c r="D1" s="7" t="s">
        <v>17</v>
      </c>
      <c r="E1" s="7" t="s">
        <v>18</v>
      </c>
      <c r="F1" s="7" t="s">
        <v>19</v>
      </c>
      <c r="G1" s="7" t="s">
        <v>20</v>
      </c>
      <c r="H1" s="9" t="s">
        <v>14</v>
      </c>
    </row>
    <row r="2" spans="1:8" x14ac:dyDescent="0.25">
      <c r="A2" s="6" t="s">
        <v>0</v>
      </c>
      <c r="B2">
        <v>3832</v>
      </c>
      <c r="C2">
        <v>3964</v>
      </c>
      <c r="D2">
        <v>4003</v>
      </c>
      <c r="E2">
        <v>6862</v>
      </c>
      <c r="F2" s="4">
        <v>4709</v>
      </c>
      <c r="G2" s="4"/>
      <c r="H2" s="4">
        <f>+Tabla1[[#This Row],[2012]]+Tabla1[[#This Row],[2013]]+Tabla1[[#This Row],[2014]]+Tabla1[[#This Row],[2015]]+Tabla1[[#This Row],[2016]]</f>
        <v>23370</v>
      </c>
    </row>
    <row r="3" spans="1:8" x14ac:dyDescent="0.25">
      <c r="A3" s="6" t="s">
        <v>1</v>
      </c>
      <c r="B3">
        <v>4029</v>
      </c>
      <c r="C3">
        <v>3534</v>
      </c>
      <c r="D3">
        <v>3844</v>
      </c>
      <c r="E3">
        <v>5252</v>
      </c>
      <c r="F3" s="4">
        <v>4376</v>
      </c>
      <c r="G3" s="4"/>
      <c r="H3" s="4">
        <f>+Tabla1[[#This Row],[2012]]+Tabla1[[#This Row],[2013]]+Tabla1[[#This Row],[2014]]+Tabla1[[#This Row],[2015]]+Tabla1[[#This Row],[2016]]</f>
        <v>21035</v>
      </c>
    </row>
    <row r="4" spans="1:8" x14ac:dyDescent="0.25">
      <c r="A4" s="6" t="s">
        <v>2</v>
      </c>
      <c r="B4">
        <v>3525</v>
      </c>
      <c r="C4">
        <v>3213</v>
      </c>
      <c r="D4">
        <v>5375</v>
      </c>
      <c r="E4">
        <v>7006</v>
      </c>
      <c r="F4" s="4">
        <v>4588</v>
      </c>
      <c r="G4" s="4"/>
      <c r="H4" s="4">
        <f>+Tabla1[[#This Row],[2012]]+Tabla1[[#This Row],[2013]]+Tabla1[[#This Row],[2014]]+Tabla1[[#This Row],[2015]]+Tabla1[[#This Row],[2016]]</f>
        <v>23707</v>
      </c>
    </row>
    <row r="5" spans="1:8" x14ac:dyDescent="0.25">
      <c r="A5" s="6" t="s">
        <v>3</v>
      </c>
      <c r="B5">
        <v>4668</v>
      </c>
      <c r="C5">
        <v>4327</v>
      </c>
      <c r="D5">
        <v>3761</v>
      </c>
      <c r="E5">
        <v>5187</v>
      </c>
      <c r="F5" s="4">
        <v>5068</v>
      </c>
      <c r="G5" s="4"/>
      <c r="H5" s="4">
        <f>+Tabla1[[#This Row],[2012]]+Tabla1[[#This Row],[2013]]+Tabla1[[#This Row],[2014]]+Tabla1[[#This Row],[2015]]+Tabla1[[#This Row],[2016]]</f>
        <v>23011</v>
      </c>
    </row>
    <row r="6" spans="1:8" x14ac:dyDescent="0.25">
      <c r="A6" s="6" t="s">
        <v>4</v>
      </c>
      <c r="B6">
        <v>3663</v>
      </c>
      <c r="C6">
        <v>3228</v>
      </c>
      <c r="D6">
        <v>3383</v>
      </c>
      <c r="E6">
        <v>4119</v>
      </c>
      <c r="F6" s="4">
        <v>4742</v>
      </c>
      <c r="G6" s="4"/>
      <c r="H6" s="4">
        <f>+Tabla1[[#This Row],[2012]]+Tabla1[[#This Row],[2013]]+Tabla1[[#This Row],[2014]]+Tabla1[[#This Row],[2015]]+Tabla1[[#This Row],[2016]]</f>
        <v>19135</v>
      </c>
    </row>
    <row r="7" spans="1:8" x14ac:dyDescent="0.25">
      <c r="A7" s="6" t="s">
        <v>5</v>
      </c>
      <c r="B7">
        <v>4144</v>
      </c>
      <c r="C7">
        <v>4257</v>
      </c>
      <c r="D7">
        <v>4425</v>
      </c>
      <c r="E7">
        <v>6417</v>
      </c>
      <c r="F7" s="4">
        <v>4232</v>
      </c>
      <c r="G7" s="4"/>
      <c r="H7" s="4">
        <f>+Tabla1[[#This Row],[2012]]+Tabla1[[#This Row],[2013]]+Tabla1[[#This Row],[2014]]+Tabla1[[#This Row],[2015]]+Tabla1[[#This Row],[2016]]</f>
        <v>23475</v>
      </c>
    </row>
    <row r="8" spans="1:8" x14ac:dyDescent="0.25">
      <c r="A8" s="6" t="s">
        <v>6</v>
      </c>
      <c r="B8">
        <v>3878</v>
      </c>
      <c r="C8">
        <v>3557</v>
      </c>
      <c r="D8">
        <v>4104</v>
      </c>
      <c r="E8">
        <v>7388</v>
      </c>
      <c r="F8" s="4">
        <v>5062</v>
      </c>
      <c r="G8" s="4"/>
      <c r="H8" s="4">
        <f>+Tabla1[[#This Row],[2012]]+Tabla1[[#This Row],[2013]]+Tabla1[[#This Row],[2014]]+Tabla1[[#This Row],[2015]]+Tabla1[[#This Row],[2016]]</f>
        <v>23989</v>
      </c>
    </row>
    <row r="9" spans="1:8" x14ac:dyDescent="0.25">
      <c r="A9" s="6" t="s">
        <v>7</v>
      </c>
      <c r="B9">
        <v>4107</v>
      </c>
      <c r="C9">
        <v>3484</v>
      </c>
      <c r="D9">
        <v>3769</v>
      </c>
      <c r="E9">
        <v>6176</v>
      </c>
      <c r="F9" s="4">
        <v>5701</v>
      </c>
      <c r="G9" s="4"/>
      <c r="H9" s="4">
        <f>+Tabla1[[#This Row],[2012]]+Tabla1[[#This Row],[2013]]+Tabla1[[#This Row],[2014]]+Tabla1[[#This Row],[2015]]+Tabla1[[#This Row],[2016]]</f>
        <v>23237</v>
      </c>
    </row>
    <row r="10" spans="1:8" x14ac:dyDescent="0.25">
      <c r="A10" s="6" t="s">
        <v>8</v>
      </c>
      <c r="B10">
        <v>4222</v>
      </c>
      <c r="C10">
        <v>3874</v>
      </c>
      <c r="D10">
        <v>4515</v>
      </c>
      <c r="E10">
        <v>6969</v>
      </c>
      <c r="F10" s="4">
        <v>4917</v>
      </c>
      <c r="G10" s="4"/>
      <c r="H10" s="4">
        <f>+Tabla1[[#This Row],[2012]]+Tabla1[[#This Row],[2013]]+Tabla1[[#This Row],[2014]]+Tabla1[[#This Row],[2015]]+Tabla1[[#This Row],[2016]]</f>
        <v>24497</v>
      </c>
    </row>
    <row r="11" spans="1:8" x14ac:dyDescent="0.25">
      <c r="A11" s="6" t="s">
        <v>9</v>
      </c>
      <c r="B11">
        <v>3860</v>
      </c>
      <c r="C11">
        <v>3611</v>
      </c>
      <c r="D11">
        <v>4124</v>
      </c>
      <c r="E11">
        <v>5739</v>
      </c>
      <c r="F11" s="4">
        <v>4591</v>
      </c>
      <c r="G11" s="4"/>
      <c r="H11" s="4">
        <f>+Tabla1[[#This Row],[2012]]+Tabla1[[#This Row],[2013]]+Tabla1[[#This Row],[2014]]+Tabla1[[#This Row],[2015]]+Tabla1[[#This Row],[2016]]</f>
        <v>21925</v>
      </c>
    </row>
    <row r="12" spans="1:8" x14ac:dyDescent="0.25">
      <c r="A12" s="6" t="s">
        <v>10</v>
      </c>
      <c r="B12">
        <v>3867</v>
      </c>
      <c r="C12">
        <v>4533</v>
      </c>
      <c r="D12">
        <v>4711</v>
      </c>
      <c r="E12">
        <f>5168+154+1366</f>
        <v>6688</v>
      </c>
      <c r="F12" s="4">
        <v>5020</v>
      </c>
      <c r="G12" s="4"/>
      <c r="H12" s="4">
        <f>+Tabla1[[#This Row],[2012]]+Tabla1[[#This Row],[2013]]+Tabla1[[#This Row],[2014]]+Tabla1[[#This Row],[2015]]+Tabla1[[#This Row],[2016]]</f>
        <v>24819</v>
      </c>
    </row>
    <row r="13" spans="1:8" x14ac:dyDescent="0.25">
      <c r="A13" s="6" t="s">
        <v>11</v>
      </c>
      <c r="B13">
        <v>3958</v>
      </c>
      <c r="C13">
        <v>3943</v>
      </c>
      <c r="D13">
        <v>4784</v>
      </c>
      <c r="E13">
        <v>7198</v>
      </c>
      <c r="F13" s="4">
        <v>3683</v>
      </c>
      <c r="G13" s="4"/>
      <c r="H13" s="4">
        <f>+Tabla1[[#This Row],[2012]]+Tabla1[[#This Row],[2013]]+Tabla1[[#This Row],[2014]]+Tabla1[[#This Row],[2015]]+Tabla1[[#This Row],[2016]]</f>
        <v>23566</v>
      </c>
    </row>
    <row r="14" spans="1:8" x14ac:dyDescent="0.25">
      <c r="A14" s="6" t="s">
        <v>12</v>
      </c>
      <c r="B14">
        <f>SUBTOTAL(109,B13:B13)</f>
        <v>3958</v>
      </c>
      <c r="C14">
        <f>SUBTOTAL(109,C13:C13)</f>
        <v>3943</v>
      </c>
      <c r="D14">
        <f>SUBTOTAL(109,D13:D13)</f>
        <v>4784</v>
      </c>
      <c r="E14" s="1">
        <f>SUBTOTAL(109,E13:E13)</f>
        <v>7198</v>
      </c>
      <c r="F14" s="5">
        <f>SUM(F13:F13)</f>
        <v>3683</v>
      </c>
      <c r="G14" s="5"/>
      <c r="H14" s="4">
        <f>+Tabla1[[#This Row],[2012]]+Tabla1[[#This Row],[2013]]+Tabla1[[#This Row],[2014]]+Tabla1[[#This Row],[2015]]+Tabla1[[#This Row],[2016]]</f>
        <v>23566</v>
      </c>
    </row>
    <row r="15" spans="1:8" x14ac:dyDescent="0.25">
      <c r="A15" s="2"/>
      <c r="B15" s="2"/>
      <c r="C15" s="3"/>
    </row>
    <row r="16" spans="1:8" x14ac:dyDescent="0.25">
      <c r="A16" s="2"/>
      <c r="B16" s="2"/>
      <c r="C16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zoomScaleNormal="100" zoomScalePageLayoutView="160" workbookViewId="0">
      <selection activeCell="H33" sqref="H33"/>
    </sheetView>
  </sheetViews>
  <sheetFormatPr baseColWidth="10" defaultRowHeight="15" x14ac:dyDescent="0.25"/>
  <sheetData>
    <row r="2" spans="1:9" x14ac:dyDescent="0.25">
      <c r="A2" s="22" t="s">
        <v>24</v>
      </c>
      <c r="B2" s="22"/>
      <c r="C2" s="22"/>
      <c r="D2" s="22"/>
      <c r="E2" s="22"/>
      <c r="F2" s="22"/>
      <c r="G2" s="22"/>
      <c r="H2" s="22"/>
    </row>
    <row r="3" spans="1:9" x14ac:dyDescent="0.25">
      <c r="A3" s="22"/>
      <c r="B3" s="22"/>
      <c r="C3" s="22"/>
      <c r="D3" s="22"/>
      <c r="E3" s="22"/>
      <c r="F3" s="22"/>
      <c r="G3" s="22"/>
      <c r="H3" s="22"/>
    </row>
    <row r="4" spans="1:9" ht="18.75" x14ac:dyDescent="0.3">
      <c r="A4" s="23" t="s">
        <v>26</v>
      </c>
      <c r="B4" s="23"/>
      <c r="C4" s="23"/>
      <c r="D4" s="23"/>
      <c r="E4" s="23"/>
      <c r="F4" s="23"/>
      <c r="G4" s="23"/>
      <c r="H4" s="23"/>
    </row>
    <row r="6" spans="1:9" x14ac:dyDescent="0.25">
      <c r="A6" t="s">
        <v>21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30</v>
      </c>
      <c r="I6" t="s">
        <v>12</v>
      </c>
    </row>
    <row r="7" spans="1:9" x14ac:dyDescent="0.25">
      <c r="A7" s="13" t="s">
        <v>3</v>
      </c>
      <c r="B7" s="14">
        <v>4668</v>
      </c>
      <c r="C7" s="14">
        <v>4327</v>
      </c>
      <c r="D7" s="14">
        <v>3761</v>
      </c>
      <c r="E7" s="14">
        <v>5187</v>
      </c>
      <c r="F7" s="15">
        <v>5068</v>
      </c>
      <c r="G7" s="17">
        <v>6230</v>
      </c>
      <c r="H7" s="17">
        <v>4794</v>
      </c>
      <c r="I7" s="4">
        <f>+Tabla3[[#This Row],[2012]]+Tabla3[[#This Row],[2013]]+Tabla3[[#This Row],[2014]]+Tabla3[[#This Row],[2015]]+Tabla3[[#This Row],[2016]]+Tabla3[[#This Row],[2017]]</f>
        <v>29241</v>
      </c>
    </row>
    <row r="8" spans="1:9" x14ac:dyDescent="0.25">
      <c r="A8" s="13" t="s">
        <v>4</v>
      </c>
      <c r="B8" s="14">
        <v>3663</v>
      </c>
      <c r="C8" s="14">
        <v>3228</v>
      </c>
      <c r="D8" s="14">
        <v>3383</v>
      </c>
      <c r="E8" s="14">
        <v>4119</v>
      </c>
      <c r="F8" s="15">
        <v>4742</v>
      </c>
      <c r="G8" s="17">
        <v>4708</v>
      </c>
      <c r="H8" s="17"/>
      <c r="I8" s="4">
        <f>+Tabla3[[#This Row],[2012]]+Tabla3[[#This Row],[2013]]+Tabla3[[#This Row],[2014]]+Tabla3[[#This Row],[2015]]+Tabla3[[#This Row],[2016]]+Tabla3[[#This Row],[2017]]</f>
        <v>23843</v>
      </c>
    </row>
    <row r="9" spans="1:9" x14ac:dyDescent="0.25">
      <c r="A9" s="13" t="s">
        <v>7</v>
      </c>
      <c r="B9" s="14">
        <v>4107</v>
      </c>
      <c r="C9" s="14">
        <v>3484</v>
      </c>
      <c r="D9" s="14">
        <v>3769</v>
      </c>
      <c r="E9" s="14">
        <v>6176</v>
      </c>
      <c r="F9" s="15">
        <v>5701</v>
      </c>
      <c r="G9" s="17">
        <v>6125</v>
      </c>
      <c r="H9" s="17"/>
      <c r="I9" s="4">
        <f>+Tabla3[[#This Row],[2012]]+Tabla3[[#This Row],[2013]]+Tabla3[[#This Row],[2014]]+Tabla3[[#This Row],[2015]]+Tabla3[[#This Row],[2016]]+Tabla3[[#This Row],[2017]]</f>
        <v>29362</v>
      </c>
    </row>
    <row r="10" spans="1:9" x14ac:dyDescent="0.25">
      <c r="A10" s="13" t="s">
        <v>0</v>
      </c>
      <c r="B10" s="14">
        <v>3832</v>
      </c>
      <c r="C10" s="14">
        <v>3964</v>
      </c>
      <c r="D10" s="14">
        <v>4003</v>
      </c>
      <c r="E10" s="14">
        <v>6862</v>
      </c>
      <c r="F10" s="15">
        <v>4709</v>
      </c>
      <c r="G10" s="17">
        <v>5406</v>
      </c>
      <c r="H10" s="17"/>
      <c r="I10" s="4">
        <f>+Tabla3[[#This Row],[2012]]+Tabla3[[#This Row],[2013]]+Tabla3[[#This Row],[2014]]+Tabla3[[#This Row],[2015]]+Tabla3[[#This Row],[2016]]+Tabla3[[#This Row],[2017]]</f>
        <v>28776</v>
      </c>
    </row>
    <row r="11" spans="1:9" x14ac:dyDescent="0.25">
      <c r="A11" s="13" t="s">
        <v>8</v>
      </c>
      <c r="B11" s="14">
        <v>4222</v>
      </c>
      <c r="C11" s="14">
        <v>3874</v>
      </c>
      <c r="D11" s="14">
        <v>4515</v>
      </c>
      <c r="E11" s="14">
        <v>6969</v>
      </c>
      <c r="F11" s="15">
        <v>4917</v>
      </c>
      <c r="G11">
        <v>5491</v>
      </c>
      <c r="I11" s="4">
        <f>+Tabla3[[#This Row],[2012]]+Tabla3[[#This Row],[2013]]+Tabla3[[#This Row],[2014]]+Tabla3[[#This Row],[2015]]+Tabla3[[#This Row],[2016]]+Tabla3[[#This Row],[2017]]</f>
        <v>29988</v>
      </c>
    </row>
    <row r="12" spans="1:9" x14ac:dyDescent="0.25">
      <c r="A12" s="13" t="s">
        <v>6</v>
      </c>
      <c r="B12" s="14">
        <v>3878</v>
      </c>
      <c r="C12" s="14">
        <v>3557</v>
      </c>
      <c r="D12" s="14">
        <v>4104</v>
      </c>
      <c r="E12" s="14">
        <v>7388</v>
      </c>
      <c r="F12" s="15">
        <v>5062</v>
      </c>
      <c r="G12">
        <v>5973</v>
      </c>
      <c r="I12" s="4">
        <f>+Tabla3[[#This Row],[2012]]+Tabla3[[#This Row],[2013]]+Tabla3[[#This Row],[2014]]+Tabla3[[#This Row],[2015]]+Tabla3[[#This Row],[2016]]+Tabla3[[#This Row],[2017]]</f>
        <v>29962</v>
      </c>
    </row>
    <row r="13" spans="1:9" x14ac:dyDescent="0.25">
      <c r="A13" s="13" t="s">
        <v>5</v>
      </c>
      <c r="B13" s="14">
        <v>4144</v>
      </c>
      <c r="C13" s="14">
        <v>4257</v>
      </c>
      <c r="D13" s="14">
        <v>4425</v>
      </c>
      <c r="E13" s="14">
        <v>6417</v>
      </c>
      <c r="F13" s="15">
        <v>4232</v>
      </c>
      <c r="G13">
        <v>6018</v>
      </c>
      <c r="I13" s="4">
        <f>+Tabla3[[#This Row],[2012]]+Tabla3[[#This Row],[2013]]+Tabla3[[#This Row],[2014]]+Tabla3[[#This Row],[2015]]+Tabla3[[#This Row],[2016]]+Tabla3[[#This Row],[2017]]</f>
        <v>29493</v>
      </c>
    </row>
    <row r="14" spans="1:9" x14ac:dyDescent="0.25">
      <c r="A14" s="13" t="s">
        <v>1</v>
      </c>
      <c r="B14" s="14">
        <v>4029</v>
      </c>
      <c r="C14" s="14">
        <v>3534</v>
      </c>
      <c r="D14" s="14">
        <v>3844</v>
      </c>
      <c r="E14" s="14">
        <v>5252</v>
      </c>
      <c r="F14" s="15">
        <v>4376</v>
      </c>
      <c r="G14">
        <v>5605</v>
      </c>
      <c r="I14" s="4">
        <f>+Tabla3[[#This Row],[2012]]+Tabla3[[#This Row],[2013]]+Tabla3[[#This Row],[2014]]+Tabla3[[#This Row],[2015]]+Tabla3[[#This Row],[2016]]+Tabla3[[#This Row],[2017]]</f>
        <v>26640</v>
      </c>
    </row>
    <row r="15" spans="1:9" x14ac:dyDescent="0.25">
      <c r="A15" s="13" t="s">
        <v>11</v>
      </c>
      <c r="B15" s="14">
        <v>3958</v>
      </c>
      <c r="C15" s="14">
        <v>3943</v>
      </c>
      <c r="D15" s="14">
        <v>4784</v>
      </c>
      <c r="E15" s="14">
        <v>7198</v>
      </c>
      <c r="F15" s="15">
        <v>3683</v>
      </c>
      <c r="G15">
        <v>6259</v>
      </c>
      <c r="I15" s="4">
        <f>+Tabla3[[#This Row],[2012]]+Tabla3[[#This Row],[2013]]+Tabla3[[#This Row],[2014]]+Tabla3[[#This Row],[2015]]+Tabla3[[#This Row],[2016]]+Tabla3[[#This Row],[2017]]</f>
        <v>29825</v>
      </c>
    </row>
    <row r="16" spans="1:9" x14ac:dyDescent="0.25">
      <c r="A16" s="13" t="s">
        <v>10</v>
      </c>
      <c r="B16" s="14">
        <v>3867</v>
      </c>
      <c r="C16" s="14">
        <v>4533</v>
      </c>
      <c r="D16" s="14">
        <v>4711</v>
      </c>
      <c r="E16" s="14">
        <f>5168+154+1366</f>
        <v>6688</v>
      </c>
      <c r="F16" s="15">
        <v>5020</v>
      </c>
      <c r="G16">
        <v>5582</v>
      </c>
      <c r="I16" s="4">
        <f>+Tabla3[[#This Row],[2012]]+Tabla3[[#This Row],[2013]]+Tabla3[[#This Row],[2014]]+Tabla3[[#This Row],[2015]]+Tabla3[[#This Row],[2016]]+Tabla3[[#This Row],[2017]]</f>
        <v>30401</v>
      </c>
    </row>
    <row r="17" spans="1:9" x14ac:dyDescent="0.25">
      <c r="A17" s="13" t="s">
        <v>9</v>
      </c>
      <c r="B17" s="14">
        <v>3860</v>
      </c>
      <c r="C17" s="14">
        <v>3611</v>
      </c>
      <c r="D17" s="14">
        <v>4124</v>
      </c>
      <c r="E17" s="14">
        <v>5739</v>
      </c>
      <c r="F17" s="15">
        <v>4591</v>
      </c>
      <c r="G17">
        <v>4552</v>
      </c>
      <c r="I17" s="4">
        <f>+Tabla3[[#This Row],[2012]]+Tabla3[[#This Row],[2013]]+Tabla3[[#This Row],[2014]]+Tabla3[[#This Row],[2015]]+Tabla3[[#This Row],[2016]]+Tabla3[[#This Row],[2017]]</f>
        <v>26477</v>
      </c>
    </row>
    <row r="18" spans="1:9" x14ac:dyDescent="0.25">
      <c r="A18" s="13" t="s">
        <v>2</v>
      </c>
      <c r="B18" s="14">
        <v>3525</v>
      </c>
      <c r="C18" s="14">
        <v>3213</v>
      </c>
      <c r="D18" s="14">
        <v>5375</v>
      </c>
      <c r="E18" s="14">
        <v>7006</v>
      </c>
      <c r="F18" s="15">
        <v>4588</v>
      </c>
      <c r="G18">
        <v>4430</v>
      </c>
      <c r="I18" s="4">
        <f>+Tabla3[[#This Row],[2012]]+Tabla3[[#This Row],[2013]]+Tabla3[[#This Row],[2014]]+Tabla3[[#This Row],[2015]]+Tabla3[[#This Row],[2016]]+Tabla3[[#This Row],[2017]]</f>
        <v>28137</v>
      </c>
    </row>
    <row r="19" spans="1:9" x14ac:dyDescent="0.25">
      <c r="A19" s="18" t="s">
        <v>23</v>
      </c>
      <c r="B19" s="19">
        <f>SUBTOTAL(109,Tabla3[2012])</f>
        <v>47753</v>
      </c>
      <c r="C19" s="19">
        <f>SUBTOTAL(109,Tabla3[2013])</f>
        <v>45525</v>
      </c>
      <c r="D19" s="19">
        <f>SUBTOTAL(109,Tabla3[2014])</f>
        <v>50798</v>
      </c>
      <c r="E19" s="19">
        <f>SUBTOTAL(109,Tabla3[2015])</f>
        <v>75001</v>
      </c>
      <c r="F19" s="19">
        <f>SUBTOTAL(109,Tabla3[2016])</f>
        <v>56689</v>
      </c>
      <c r="G19">
        <f>SUBTOTAL(109,Tabla3[2017])</f>
        <v>66379</v>
      </c>
      <c r="I19">
        <f>SUBTOTAL(109,Tabla3[TOTAL])</f>
        <v>342145</v>
      </c>
    </row>
  </sheetData>
  <mergeCells count="2">
    <mergeCell ref="A2:H3"/>
    <mergeCell ref="A4:H4"/>
  </mergeCells>
  <pageMargins left="0.7" right="0.7" top="0.75" bottom="0.75" header="0.3" footer="0.3"/>
  <pageSetup paperSize="9" scale="89" orientation="landscape" r:id="rId1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zoomScale="145" zoomScaleNormal="145" workbookViewId="0">
      <selection activeCell="G20" sqref="G20"/>
    </sheetView>
  </sheetViews>
  <sheetFormatPr baseColWidth="10" defaultRowHeight="15" x14ac:dyDescent="0.25"/>
  <cols>
    <col min="7" max="7" width="12.7109375" customWidth="1"/>
    <col min="8" max="8" width="14" customWidth="1"/>
  </cols>
  <sheetData>
    <row r="2" spans="1:9" x14ac:dyDescent="0.25">
      <c r="A2" s="22" t="s">
        <v>24</v>
      </c>
      <c r="B2" s="22"/>
      <c r="C2" s="22"/>
      <c r="D2" s="22"/>
      <c r="E2" s="22"/>
      <c r="F2" s="22"/>
      <c r="G2" s="22"/>
      <c r="H2" s="22"/>
    </row>
    <row r="3" spans="1:9" x14ac:dyDescent="0.25">
      <c r="A3" s="22"/>
      <c r="B3" s="22"/>
      <c r="C3" s="22"/>
      <c r="D3" s="22"/>
      <c r="E3" s="22"/>
      <c r="F3" s="22"/>
      <c r="G3" s="22"/>
      <c r="H3" s="22"/>
    </row>
    <row r="4" spans="1:9" ht="18.75" x14ac:dyDescent="0.3">
      <c r="A4" s="23" t="s">
        <v>27</v>
      </c>
      <c r="B4" s="23"/>
      <c r="C4" s="23"/>
      <c r="D4" s="23"/>
      <c r="E4" s="23"/>
      <c r="F4" s="23"/>
      <c r="G4" s="23"/>
      <c r="H4" s="23"/>
    </row>
    <row r="6" spans="1:9" x14ac:dyDescent="0.25">
      <c r="A6" t="s">
        <v>13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30</v>
      </c>
      <c r="I6" t="s">
        <v>12</v>
      </c>
    </row>
    <row r="7" spans="1:9" x14ac:dyDescent="0.25">
      <c r="A7" t="s">
        <v>3</v>
      </c>
      <c r="B7">
        <v>531</v>
      </c>
      <c r="C7">
        <v>1208</v>
      </c>
      <c r="D7">
        <v>1230</v>
      </c>
      <c r="E7">
        <v>133</v>
      </c>
      <c r="F7">
        <v>1753</v>
      </c>
      <c r="G7">
        <v>2214</v>
      </c>
      <c r="H7">
        <v>3400</v>
      </c>
      <c r="I7" s="4">
        <f>+Tabla5[[#This Row],[2012]]+Tabla5[[#This Row],[2013]]+Tabla5[[#This Row],[2014]]+Tabla5[[#This Row],[2015]]+Tabla5[[#This Row],[2016]]+Tabla5[[#This Row],[2017]]</f>
        <v>7069</v>
      </c>
    </row>
    <row r="8" spans="1:9" x14ac:dyDescent="0.25">
      <c r="A8" t="s">
        <v>4</v>
      </c>
      <c r="B8">
        <v>567</v>
      </c>
      <c r="C8">
        <v>1015</v>
      </c>
      <c r="D8">
        <v>1161</v>
      </c>
      <c r="E8">
        <v>1136</v>
      </c>
      <c r="F8">
        <v>1683</v>
      </c>
      <c r="G8">
        <v>2147</v>
      </c>
      <c r="I8" s="4">
        <f>+Tabla5[[#This Row],[2012]]+Tabla5[[#This Row],[2013]]+Tabla5[[#This Row],[2014]]+Tabla5[[#This Row],[2015]]+Tabla5[[#This Row],[2016]]+Tabla5[[#This Row],[2017]]</f>
        <v>7709</v>
      </c>
    </row>
    <row r="9" spans="1:9" x14ac:dyDescent="0.25">
      <c r="A9" t="s">
        <v>7</v>
      </c>
      <c r="B9">
        <v>549</v>
      </c>
      <c r="C9">
        <v>1222</v>
      </c>
      <c r="D9">
        <v>1297</v>
      </c>
      <c r="E9">
        <v>1408</v>
      </c>
      <c r="F9">
        <v>2076</v>
      </c>
      <c r="G9">
        <v>2688</v>
      </c>
      <c r="I9" s="4">
        <f>+Tabla5[[#This Row],[2012]]+Tabla5[[#This Row],[2013]]+Tabla5[[#This Row],[2014]]+Tabla5[[#This Row],[2015]]+Tabla5[[#This Row],[2016]]+Tabla5[[#This Row],[2017]]</f>
        <v>9240</v>
      </c>
    </row>
    <row r="10" spans="1:9" x14ac:dyDescent="0.25">
      <c r="A10" t="s">
        <v>0</v>
      </c>
      <c r="B10">
        <v>476</v>
      </c>
      <c r="C10">
        <v>1261</v>
      </c>
      <c r="D10">
        <v>1212</v>
      </c>
      <c r="E10">
        <v>1322</v>
      </c>
      <c r="F10">
        <v>1685</v>
      </c>
      <c r="G10">
        <v>2226</v>
      </c>
      <c r="I10" s="4">
        <f>+Tabla5[[#This Row],[2012]]+Tabla5[[#This Row],[2013]]+Tabla5[[#This Row],[2014]]+Tabla5[[#This Row],[2015]]+Tabla5[[#This Row],[2016]]+Tabla5[[#This Row],[2017]]</f>
        <v>8182</v>
      </c>
    </row>
    <row r="11" spans="1:9" x14ac:dyDescent="0.25">
      <c r="A11" t="s">
        <v>8</v>
      </c>
      <c r="B11">
        <v>704</v>
      </c>
      <c r="C11">
        <v>1273</v>
      </c>
      <c r="D11">
        <v>1183</v>
      </c>
      <c r="E11">
        <v>1387</v>
      </c>
      <c r="F11">
        <v>1737</v>
      </c>
      <c r="G11">
        <v>1307</v>
      </c>
      <c r="I11" s="4">
        <f>+Tabla5[[#This Row],[2012]]+Tabla5[[#This Row],[2013]]+Tabla5[[#This Row],[2014]]+Tabla5[[#This Row],[2015]]+Tabla5[[#This Row],[2016]]+Tabla5[[#This Row],[2017]]</f>
        <v>7591</v>
      </c>
    </row>
    <row r="12" spans="1:9" x14ac:dyDescent="0.25">
      <c r="A12" t="s">
        <v>6</v>
      </c>
      <c r="B12">
        <v>683</v>
      </c>
      <c r="C12">
        <v>1177</v>
      </c>
      <c r="D12">
        <v>1020</v>
      </c>
      <c r="E12">
        <v>1319</v>
      </c>
      <c r="F12">
        <v>1690</v>
      </c>
      <c r="G12">
        <v>2140</v>
      </c>
      <c r="I12" s="4">
        <f>+Tabla5[[#This Row],[2012]]+Tabla5[[#This Row],[2013]]+Tabla5[[#This Row],[2014]]+Tabla5[[#This Row],[2015]]+Tabla5[[#This Row],[2016]]+Tabla5[[#This Row],[2017]]</f>
        <v>8029</v>
      </c>
    </row>
    <row r="13" spans="1:9" x14ac:dyDescent="0.25">
      <c r="A13" t="s">
        <v>5</v>
      </c>
      <c r="B13">
        <v>608</v>
      </c>
      <c r="C13">
        <v>1254</v>
      </c>
      <c r="D13">
        <v>1131</v>
      </c>
      <c r="E13">
        <v>1131</v>
      </c>
      <c r="F13">
        <v>1674</v>
      </c>
      <c r="G13">
        <v>1949</v>
      </c>
      <c r="I13" s="4">
        <f>+Tabla5[[#This Row],[2012]]+Tabla5[[#This Row],[2013]]+Tabla5[[#This Row],[2014]]+Tabla5[[#This Row],[2015]]+Tabla5[[#This Row],[2016]]+Tabla5[[#This Row],[2017]]</f>
        <v>7747</v>
      </c>
    </row>
    <row r="14" spans="1:9" x14ac:dyDescent="0.25">
      <c r="A14" t="s">
        <v>1</v>
      </c>
      <c r="B14">
        <v>677</v>
      </c>
      <c r="C14">
        <v>1207</v>
      </c>
      <c r="D14">
        <v>1066</v>
      </c>
      <c r="E14">
        <v>1206</v>
      </c>
      <c r="F14">
        <v>1600</v>
      </c>
      <c r="G14">
        <v>1911</v>
      </c>
      <c r="I14" s="4">
        <f>+Tabla5[[#This Row],[2012]]+Tabla5[[#This Row],[2013]]+Tabla5[[#This Row],[2014]]+Tabla5[[#This Row],[2015]]+Tabla5[[#This Row],[2016]]+Tabla5[[#This Row],[2017]]</f>
        <v>7667</v>
      </c>
    </row>
    <row r="15" spans="1:9" x14ac:dyDescent="0.25">
      <c r="A15" t="s">
        <v>11</v>
      </c>
      <c r="B15">
        <v>800</v>
      </c>
      <c r="C15">
        <v>1290</v>
      </c>
      <c r="D15">
        <v>1174</v>
      </c>
      <c r="E15">
        <v>1326</v>
      </c>
      <c r="F15">
        <v>1659</v>
      </c>
      <c r="G15">
        <v>2149</v>
      </c>
      <c r="I15" s="4">
        <f>+Tabla5[[#This Row],[2012]]+Tabla5[[#This Row],[2013]]+Tabla5[[#This Row],[2014]]+Tabla5[[#This Row],[2015]]+Tabla5[[#This Row],[2016]]+Tabla5[[#This Row],[2017]]</f>
        <v>8398</v>
      </c>
    </row>
    <row r="16" spans="1:9" x14ac:dyDescent="0.25">
      <c r="A16" t="s">
        <v>10</v>
      </c>
      <c r="B16">
        <v>1011</v>
      </c>
      <c r="C16">
        <v>1266</v>
      </c>
      <c r="D16">
        <v>1315</v>
      </c>
      <c r="E16">
        <v>1366</v>
      </c>
      <c r="F16">
        <v>1900</v>
      </c>
      <c r="G16">
        <v>2347</v>
      </c>
      <c r="I16" s="4">
        <f>+Tabla5[[#This Row],[2012]]+Tabla5[[#This Row],[2013]]+Tabla5[[#This Row],[2014]]+Tabla5[[#This Row],[2015]]+Tabla5[[#This Row],[2016]]+Tabla5[[#This Row],[2017]]</f>
        <v>9205</v>
      </c>
    </row>
    <row r="17" spans="1:9" x14ac:dyDescent="0.25">
      <c r="A17" t="s">
        <v>9</v>
      </c>
      <c r="B17">
        <v>996</v>
      </c>
      <c r="C17">
        <v>1253</v>
      </c>
      <c r="D17">
        <v>1446</v>
      </c>
      <c r="E17">
        <v>1484</v>
      </c>
      <c r="F17">
        <v>1978</v>
      </c>
      <c r="G17">
        <v>2434</v>
      </c>
      <c r="I17" s="4">
        <f>+Tabla5[[#This Row],[2012]]+Tabla5[[#This Row],[2013]]+Tabla5[[#This Row],[2014]]+Tabla5[[#This Row],[2015]]+Tabla5[[#This Row],[2016]]+Tabla5[[#This Row],[2017]]</f>
        <v>9591</v>
      </c>
    </row>
    <row r="18" spans="1:9" x14ac:dyDescent="0.25">
      <c r="A18" t="s">
        <v>2</v>
      </c>
      <c r="B18">
        <v>1025</v>
      </c>
      <c r="C18">
        <v>1114</v>
      </c>
      <c r="D18">
        <v>1481</v>
      </c>
      <c r="E18">
        <v>1650</v>
      </c>
      <c r="F18">
        <v>1976</v>
      </c>
      <c r="G18">
        <v>2673</v>
      </c>
      <c r="I18" s="4">
        <f>+Tabla5[[#This Row],[2012]]+Tabla5[[#This Row],[2013]]+Tabla5[[#This Row],[2014]]+Tabla5[[#This Row],[2015]]+Tabla5[[#This Row],[2016]]+Tabla5[[#This Row],[2017]]</f>
        <v>9919</v>
      </c>
    </row>
    <row r="19" spans="1:9" x14ac:dyDescent="0.25">
      <c r="A19" t="s">
        <v>23</v>
      </c>
      <c r="B19">
        <f>SUBTOTAL(109,Tabla5[2012])</f>
        <v>8627</v>
      </c>
      <c r="C19">
        <f>SUBTOTAL(109,Tabla5[2013])</f>
        <v>14540</v>
      </c>
      <c r="D19">
        <f>SUBTOTAL(109,Tabla5[2014])</f>
        <v>14716</v>
      </c>
      <c r="E19">
        <f>SUBTOTAL(109,Tabla5[2015])</f>
        <v>14868</v>
      </c>
      <c r="F19">
        <f>SUBTOTAL(109,Tabla5[2016])</f>
        <v>21411</v>
      </c>
      <c r="G19">
        <f>SUBTOTAL(109,Tabla5[2017])</f>
        <v>26185</v>
      </c>
      <c r="H19">
        <f>SUBTOTAL(109,Tabla5[2018])</f>
        <v>3400</v>
      </c>
      <c r="I19">
        <f>SUBTOTAL(109,Tabla5[TOTAL])</f>
        <v>100347</v>
      </c>
    </row>
  </sheetData>
  <mergeCells count="2">
    <mergeCell ref="A2:H3"/>
    <mergeCell ref="A4:H4"/>
  </mergeCells>
  <pageMargins left="0.7" right="0.7" top="0.75" bottom="0.75" header="0.3" footer="0.3"/>
  <pageSetup paperSize="9" scale="95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zoomScaleNormal="100" workbookViewId="0">
      <selection activeCell="J12" sqref="J12"/>
    </sheetView>
  </sheetViews>
  <sheetFormatPr baseColWidth="10" defaultRowHeight="15" x14ac:dyDescent="0.25"/>
  <sheetData>
    <row r="2" spans="1:9" x14ac:dyDescent="0.25">
      <c r="A2" s="22" t="s">
        <v>24</v>
      </c>
      <c r="B2" s="22"/>
      <c r="C2" s="22"/>
      <c r="D2" s="22"/>
      <c r="E2" s="22"/>
      <c r="F2" s="22"/>
      <c r="G2" s="22"/>
      <c r="H2" s="22"/>
    </row>
    <row r="3" spans="1:9" x14ac:dyDescent="0.25">
      <c r="A3" s="22"/>
      <c r="B3" s="22"/>
      <c r="C3" s="22"/>
      <c r="D3" s="22"/>
      <c r="E3" s="22"/>
      <c r="F3" s="22"/>
      <c r="G3" s="22"/>
      <c r="H3" s="22"/>
    </row>
    <row r="4" spans="1:9" ht="18.75" x14ac:dyDescent="0.3">
      <c r="A4" s="23" t="s">
        <v>28</v>
      </c>
      <c r="B4" s="23"/>
      <c r="C4" s="23"/>
      <c r="D4" s="23"/>
      <c r="E4" s="23"/>
      <c r="F4" s="23"/>
      <c r="G4" s="23"/>
      <c r="H4" s="23"/>
    </row>
    <row r="6" spans="1:9" x14ac:dyDescent="0.25">
      <c r="A6" t="s">
        <v>13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30</v>
      </c>
      <c r="I6" t="s">
        <v>12</v>
      </c>
    </row>
    <row r="7" spans="1:9" x14ac:dyDescent="0.25">
      <c r="A7" t="s">
        <v>3</v>
      </c>
      <c r="B7" s="10">
        <v>133</v>
      </c>
      <c r="C7" s="11">
        <v>198</v>
      </c>
      <c r="D7" s="11">
        <v>135</v>
      </c>
      <c r="E7" s="11">
        <v>196</v>
      </c>
      <c r="F7" s="11">
        <v>187</v>
      </c>
      <c r="G7" s="11">
        <v>273</v>
      </c>
      <c r="H7" s="21">
        <v>167</v>
      </c>
      <c r="I7" s="4">
        <f>+Tabla6[[#This Row],[2012]]+Tabla6[[#This Row],[2013]]+Tabla6[[#This Row],[2014]]+Tabla6[[#This Row],[2015]]+Tabla6[[#This Row],[2016]]+Tabla6[[#This Row],[2017]]</f>
        <v>1122</v>
      </c>
    </row>
    <row r="8" spans="1:9" x14ac:dyDescent="0.25">
      <c r="A8" t="s">
        <v>4</v>
      </c>
      <c r="B8" s="20">
        <v>149</v>
      </c>
      <c r="C8" s="4">
        <v>183</v>
      </c>
      <c r="D8" s="4">
        <v>124</v>
      </c>
      <c r="E8" s="4">
        <v>136</v>
      </c>
      <c r="F8" s="4">
        <v>177</v>
      </c>
      <c r="G8" s="4">
        <v>186</v>
      </c>
      <c r="H8" s="4"/>
      <c r="I8" s="4">
        <f>+Tabla6[[#This Row],[2012]]+Tabla6[[#This Row],[2013]]+Tabla6[[#This Row],[2014]]+Tabla6[[#This Row],[2015]]+Tabla6[[#This Row],[2016]]+Tabla6[[#This Row],[2017]]</f>
        <v>955</v>
      </c>
    </row>
    <row r="9" spans="1:9" x14ac:dyDescent="0.25">
      <c r="A9" t="s">
        <v>7</v>
      </c>
      <c r="B9" s="20">
        <v>164</v>
      </c>
      <c r="C9" s="4">
        <v>153</v>
      </c>
      <c r="D9" s="4">
        <v>140</v>
      </c>
      <c r="E9" s="4">
        <v>185</v>
      </c>
      <c r="F9" s="4">
        <v>193</v>
      </c>
      <c r="G9" s="4">
        <v>314</v>
      </c>
      <c r="H9" s="4"/>
      <c r="I9" s="4">
        <f>+Tabla6[[#This Row],[2012]]+Tabla6[[#This Row],[2013]]+Tabla6[[#This Row],[2014]]+Tabla6[[#This Row],[2015]]+Tabla6[[#This Row],[2016]]+Tabla6[[#This Row],[2017]]</f>
        <v>1149</v>
      </c>
    </row>
    <row r="10" spans="1:9" x14ac:dyDescent="0.25">
      <c r="A10" t="s">
        <v>0</v>
      </c>
      <c r="B10" s="20">
        <v>109</v>
      </c>
      <c r="C10" s="4">
        <v>147</v>
      </c>
      <c r="D10" s="4">
        <v>161</v>
      </c>
      <c r="E10" s="4">
        <v>198</v>
      </c>
      <c r="F10" s="4">
        <v>190</v>
      </c>
      <c r="G10" s="4">
        <v>247</v>
      </c>
      <c r="H10" s="4"/>
      <c r="I10" s="4">
        <f>+Tabla6[[#This Row],[2012]]+Tabla6[[#This Row],[2013]]+Tabla6[[#This Row],[2014]]+Tabla6[[#This Row],[2015]]+Tabla6[[#This Row],[2016]]+Tabla6[[#This Row],[2017]]</f>
        <v>1052</v>
      </c>
    </row>
    <row r="11" spans="1:9" x14ac:dyDescent="0.25">
      <c r="A11" t="s">
        <v>8</v>
      </c>
      <c r="B11" s="20">
        <v>129</v>
      </c>
      <c r="C11" s="4">
        <v>132</v>
      </c>
      <c r="D11" s="4">
        <v>146</v>
      </c>
      <c r="E11" s="4">
        <v>204</v>
      </c>
      <c r="F11" s="4">
        <v>193</v>
      </c>
      <c r="G11" s="4">
        <v>276</v>
      </c>
      <c r="H11" s="4"/>
      <c r="I11" s="4">
        <f>+Tabla6[[#This Row],[2012]]+Tabla6[[#This Row],[2013]]+Tabla6[[#This Row],[2014]]+Tabla6[[#This Row],[2015]]+Tabla6[[#This Row],[2016]]+Tabla6[[#This Row],[2017]]</f>
        <v>1080</v>
      </c>
    </row>
    <row r="12" spans="1:9" x14ac:dyDescent="0.25">
      <c r="A12" t="s">
        <v>6</v>
      </c>
      <c r="B12" s="20">
        <v>134</v>
      </c>
      <c r="C12" s="4">
        <v>142</v>
      </c>
      <c r="D12" s="4">
        <v>162</v>
      </c>
      <c r="E12" s="4">
        <v>192</v>
      </c>
      <c r="F12" s="4">
        <v>233</v>
      </c>
      <c r="G12" s="4">
        <v>268</v>
      </c>
      <c r="H12" s="4"/>
      <c r="I12" s="4">
        <f>+Tabla6[[#This Row],[2012]]+Tabla6[[#This Row],[2013]]+Tabla6[[#This Row],[2014]]+Tabla6[[#This Row],[2015]]+Tabla6[[#This Row],[2016]]+Tabla6[[#This Row],[2017]]</f>
        <v>1131</v>
      </c>
    </row>
    <row r="13" spans="1:9" x14ac:dyDescent="0.25">
      <c r="A13" t="s">
        <v>5</v>
      </c>
      <c r="B13" s="20">
        <v>135</v>
      </c>
      <c r="C13" s="4">
        <v>171</v>
      </c>
      <c r="D13" s="4">
        <v>176</v>
      </c>
      <c r="E13" s="4">
        <v>178</v>
      </c>
      <c r="F13" s="4">
        <v>230</v>
      </c>
      <c r="G13" s="4">
        <v>278</v>
      </c>
      <c r="H13" s="4"/>
      <c r="I13" s="4">
        <f>+Tabla6[[#This Row],[2012]]+Tabla6[[#This Row],[2013]]+Tabla6[[#This Row],[2014]]+Tabla6[[#This Row],[2015]]+Tabla6[[#This Row],[2016]]+Tabla6[[#This Row],[2017]]</f>
        <v>1168</v>
      </c>
    </row>
    <row r="14" spans="1:9" x14ac:dyDescent="0.25">
      <c r="A14" t="s">
        <v>1</v>
      </c>
      <c r="B14" s="20">
        <v>164</v>
      </c>
      <c r="C14" s="4">
        <v>158</v>
      </c>
      <c r="D14" s="4">
        <v>124</v>
      </c>
      <c r="E14" s="4">
        <v>114</v>
      </c>
      <c r="F14" s="4">
        <v>218</v>
      </c>
      <c r="G14" s="4">
        <v>285</v>
      </c>
      <c r="H14" s="4"/>
      <c r="I14" s="4">
        <f>+Tabla6[[#This Row],[2012]]+Tabla6[[#This Row],[2013]]+Tabla6[[#This Row],[2014]]+Tabla6[[#This Row],[2015]]+Tabla6[[#This Row],[2016]]+Tabla6[[#This Row],[2017]]</f>
        <v>1063</v>
      </c>
    </row>
    <row r="15" spans="1:9" x14ac:dyDescent="0.25">
      <c r="A15" t="s">
        <v>11</v>
      </c>
      <c r="B15" s="20">
        <v>182</v>
      </c>
      <c r="C15" s="4">
        <v>153</v>
      </c>
      <c r="D15" s="4">
        <v>145</v>
      </c>
      <c r="E15" s="4">
        <v>126</v>
      </c>
      <c r="F15" s="4">
        <v>155</v>
      </c>
      <c r="G15" s="4">
        <v>271</v>
      </c>
      <c r="H15" s="4"/>
      <c r="I15" s="4">
        <f>+Tabla6[[#This Row],[2012]]+Tabla6[[#This Row],[2013]]+Tabla6[[#This Row],[2014]]+Tabla6[[#This Row],[2015]]+Tabla6[[#This Row],[2016]]+Tabla6[[#This Row],[2017]]</f>
        <v>1032</v>
      </c>
    </row>
    <row r="16" spans="1:9" x14ac:dyDescent="0.25">
      <c r="A16" t="s">
        <v>10</v>
      </c>
      <c r="B16" s="20">
        <v>195</v>
      </c>
      <c r="C16" s="4">
        <v>148</v>
      </c>
      <c r="D16" s="4">
        <v>196</v>
      </c>
      <c r="E16" s="4">
        <v>155</v>
      </c>
      <c r="F16" s="4">
        <v>243</v>
      </c>
      <c r="G16" s="4">
        <v>266</v>
      </c>
      <c r="H16" s="4"/>
      <c r="I16" s="4">
        <f>+Tabla6[[#This Row],[2012]]+Tabla6[[#This Row],[2013]]+Tabla6[[#This Row],[2014]]+Tabla6[[#This Row],[2015]]+Tabla6[[#This Row],[2016]]+Tabla6[[#This Row],[2017]]</f>
        <v>1203</v>
      </c>
    </row>
    <row r="17" spans="1:9" x14ac:dyDescent="0.25">
      <c r="A17" t="s">
        <v>9</v>
      </c>
      <c r="B17" s="20">
        <v>197</v>
      </c>
      <c r="C17" s="4">
        <v>132</v>
      </c>
      <c r="D17" s="4">
        <v>166</v>
      </c>
      <c r="E17" s="4">
        <v>167</v>
      </c>
      <c r="F17" s="4">
        <v>216</v>
      </c>
      <c r="G17" s="4">
        <v>225</v>
      </c>
      <c r="H17" s="4"/>
      <c r="I17" s="4">
        <f>+Tabla6[[#This Row],[2012]]+Tabla6[[#This Row],[2013]]+Tabla6[[#This Row],[2014]]+Tabla6[[#This Row],[2015]]+Tabla6[[#This Row],[2016]]+Tabla6[[#This Row],[2017]]</f>
        <v>1103</v>
      </c>
    </row>
    <row r="18" spans="1:9" x14ac:dyDescent="0.25">
      <c r="A18" t="s">
        <v>2</v>
      </c>
      <c r="B18" s="20">
        <v>197</v>
      </c>
      <c r="C18" s="4">
        <v>105</v>
      </c>
      <c r="D18" s="4">
        <v>164</v>
      </c>
      <c r="E18" s="4">
        <v>169</v>
      </c>
      <c r="F18" s="4">
        <v>247</v>
      </c>
      <c r="G18" s="4">
        <v>205</v>
      </c>
      <c r="H18" s="4"/>
      <c r="I18" s="4">
        <f>+Tabla6[[#This Row],[2012]]+Tabla6[[#This Row],[2013]]+Tabla6[[#This Row],[2014]]+Tabla6[[#This Row],[2015]]+Tabla6[[#This Row],[2016]]+Tabla6[[#This Row],[2017]]</f>
        <v>1087</v>
      </c>
    </row>
    <row r="19" spans="1:9" x14ac:dyDescent="0.25">
      <c r="A19" t="s">
        <v>23</v>
      </c>
      <c r="B19" s="12">
        <f>SUBTOTAL(109,Tabla6[2012])</f>
        <v>1888</v>
      </c>
      <c r="C19">
        <f>SUBTOTAL(109,Tabla6[2013])</f>
        <v>1822</v>
      </c>
      <c r="D19">
        <f>SUBTOTAL(109,Tabla6[2014])</f>
        <v>1839</v>
      </c>
      <c r="E19">
        <f>SUBTOTAL(109,Tabla6[2015])</f>
        <v>2020</v>
      </c>
      <c r="F19">
        <f>SUBTOTAL(109,Tabla6[2016])</f>
        <v>2482</v>
      </c>
      <c r="G19">
        <f>SUBTOTAL(109,Tabla6[2017])</f>
        <v>3094</v>
      </c>
      <c r="I19">
        <f>SUBTOTAL(103,Tabla6[TOTAL])</f>
        <v>12</v>
      </c>
    </row>
  </sheetData>
  <mergeCells count="2">
    <mergeCell ref="A2:H3"/>
    <mergeCell ref="A4:H4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view="pageBreakPreview" zoomScale="60" zoomScaleNormal="100" workbookViewId="0">
      <selection activeCell="H21" sqref="H21"/>
    </sheetView>
  </sheetViews>
  <sheetFormatPr baseColWidth="10" defaultRowHeight="15" x14ac:dyDescent="0.25"/>
  <sheetData>
    <row r="2" spans="1:9" x14ac:dyDescent="0.25">
      <c r="A2" s="22" t="s">
        <v>24</v>
      </c>
      <c r="B2" s="22"/>
      <c r="C2" s="22"/>
      <c r="D2" s="22"/>
      <c r="E2" s="22"/>
      <c r="F2" s="22"/>
      <c r="G2" s="22"/>
      <c r="H2" s="22"/>
    </row>
    <row r="3" spans="1:9" x14ac:dyDescent="0.25">
      <c r="A3" s="22"/>
      <c r="B3" s="22"/>
      <c r="C3" s="22"/>
      <c r="D3" s="22"/>
      <c r="E3" s="22"/>
      <c r="F3" s="22"/>
      <c r="G3" s="22"/>
      <c r="H3" s="22"/>
    </row>
    <row r="4" spans="1:9" ht="18.75" x14ac:dyDescent="0.3">
      <c r="A4" s="23" t="s">
        <v>29</v>
      </c>
      <c r="B4" s="23"/>
      <c r="C4" s="23"/>
      <c r="D4" s="23"/>
      <c r="E4" s="23"/>
      <c r="F4" s="23"/>
      <c r="G4" s="23"/>
      <c r="H4" s="23"/>
    </row>
    <row r="6" spans="1:9" x14ac:dyDescent="0.25">
      <c r="A6" t="s">
        <v>13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30</v>
      </c>
      <c r="I6" t="s">
        <v>12</v>
      </c>
    </row>
    <row r="7" spans="1:9" x14ac:dyDescent="0.25">
      <c r="A7" t="s">
        <v>3</v>
      </c>
      <c r="B7" s="10"/>
      <c r="C7" s="11">
        <v>34</v>
      </c>
      <c r="D7" s="11">
        <v>9</v>
      </c>
      <c r="E7" s="11">
        <v>53</v>
      </c>
      <c r="F7" s="11">
        <v>77</v>
      </c>
      <c r="G7" s="11">
        <v>121</v>
      </c>
      <c r="H7" s="21">
        <v>23</v>
      </c>
      <c r="I7" s="4">
        <f>+Tabla7[[#This Row],[2012]]+Tabla7[[#This Row],[2013]]+Tabla7[[#This Row],[2014]]+Tabla7[[#This Row],[2015]]+Tabla7[[#This Row],[2016]]+Tabla7[[#This Row],[2017]]</f>
        <v>294</v>
      </c>
    </row>
    <row r="8" spans="1:9" x14ac:dyDescent="0.25">
      <c r="A8" t="s">
        <v>4</v>
      </c>
      <c r="B8" s="20">
        <v>1</v>
      </c>
      <c r="C8" s="4">
        <v>41</v>
      </c>
      <c r="D8" s="4">
        <v>7</v>
      </c>
      <c r="E8" s="4">
        <v>57</v>
      </c>
      <c r="F8" s="4">
        <v>81</v>
      </c>
      <c r="G8" s="4">
        <v>53</v>
      </c>
      <c r="H8" s="4"/>
      <c r="I8" s="4">
        <f>+Tabla7[[#This Row],[2012]]+Tabla7[[#This Row],[2013]]+Tabla7[[#This Row],[2014]]+Tabla7[[#This Row],[2015]]+Tabla7[[#This Row],[2016]]+Tabla7[[#This Row],[2017]]</f>
        <v>240</v>
      </c>
    </row>
    <row r="9" spans="1:9" x14ac:dyDescent="0.25">
      <c r="A9" t="s">
        <v>7</v>
      </c>
      <c r="B9" s="20">
        <v>12</v>
      </c>
      <c r="C9" s="4">
        <v>23</v>
      </c>
      <c r="D9" s="4">
        <v>8</v>
      </c>
      <c r="E9" s="4">
        <v>58</v>
      </c>
      <c r="F9" s="4">
        <v>82</v>
      </c>
      <c r="G9" s="4">
        <v>117</v>
      </c>
      <c r="H9" s="4"/>
      <c r="I9" s="4">
        <f>+Tabla7[[#This Row],[2012]]+Tabla7[[#This Row],[2013]]+Tabla7[[#This Row],[2014]]+Tabla7[[#This Row],[2015]]+Tabla7[[#This Row],[2016]]+Tabla7[[#This Row],[2017]]</f>
        <v>300</v>
      </c>
    </row>
    <row r="10" spans="1:9" x14ac:dyDescent="0.25">
      <c r="A10" t="s">
        <v>0</v>
      </c>
      <c r="B10" s="20">
        <v>6</v>
      </c>
      <c r="C10" s="4">
        <v>14</v>
      </c>
      <c r="D10" s="4">
        <v>12</v>
      </c>
      <c r="E10" s="4">
        <v>62</v>
      </c>
      <c r="F10" s="4">
        <v>52</v>
      </c>
      <c r="G10" s="4">
        <v>86</v>
      </c>
      <c r="H10" s="4"/>
      <c r="I10" s="4">
        <f>+Tabla7[[#This Row],[2012]]+Tabla7[[#This Row],[2013]]+Tabla7[[#This Row],[2014]]+Tabla7[[#This Row],[2015]]+Tabla7[[#This Row],[2016]]+Tabla7[[#This Row],[2017]]</f>
        <v>232</v>
      </c>
    </row>
    <row r="11" spans="1:9" x14ac:dyDescent="0.25">
      <c r="A11" t="s">
        <v>8</v>
      </c>
      <c r="B11" s="20">
        <v>16</v>
      </c>
      <c r="C11" s="4">
        <v>4</v>
      </c>
      <c r="D11" s="4">
        <v>13</v>
      </c>
      <c r="E11" s="4">
        <v>64</v>
      </c>
      <c r="F11" s="4">
        <v>47</v>
      </c>
      <c r="G11" s="4">
        <v>88</v>
      </c>
      <c r="H11" s="4"/>
      <c r="I11" s="4">
        <f>+Tabla7[[#This Row],[2012]]+Tabla7[[#This Row],[2013]]+Tabla7[[#This Row],[2014]]+Tabla7[[#This Row],[2015]]+Tabla7[[#This Row],[2016]]+Tabla7[[#This Row],[2017]]</f>
        <v>232</v>
      </c>
    </row>
    <row r="12" spans="1:9" x14ac:dyDescent="0.25">
      <c r="A12" t="s">
        <v>6</v>
      </c>
      <c r="B12" s="20">
        <v>30</v>
      </c>
      <c r="C12" s="4">
        <v>6</v>
      </c>
      <c r="D12" s="4">
        <v>22</v>
      </c>
      <c r="E12" s="4">
        <v>69</v>
      </c>
      <c r="F12" s="4">
        <v>72</v>
      </c>
      <c r="G12" s="4">
        <v>84</v>
      </c>
      <c r="H12" s="4"/>
      <c r="I12" s="4">
        <f>+Tabla7[[#This Row],[2012]]+Tabla7[[#This Row],[2013]]+Tabla7[[#This Row],[2014]]+Tabla7[[#This Row],[2015]]+Tabla7[[#This Row],[2016]]+Tabla7[[#This Row],[2017]]</f>
        <v>283</v>
      </c>
    </row>
    <row r="13" spans="1:9" x14ac:dyDescent="0.25">
      <c r="A13" t="s">
        <v>5</v>
      </c>
      <c r="B13" s="20">
        <v>24</v>
      </c>
      <c r="C13" s="4">
        <v>16</v>
      </c>
      <c r="D13" s="4">
        <v>58</v>
      </c>
      <c r="E13" s="4">
        <v>51</v>
      </c>
      <c r="F13" s="4">
        <v>77</v>
      </c>
      <c r="G13" s="4">
        <v>105</v>
      </c>
      <c r="H13" s="4"/>
      <c r="I13" s="4">
        <f>+Tabla7[[#This Row],[2012]]+Tabla7[[#This Row],[2013]]+Tabla7[[#This Row],[2014]]+Tabla7[[#This Row],[2015]]+Tabla7[[#This Row],[2016]]+Tabla7[[#This Row],[2017]]</f>
        <v>331</v>
      </c>
    </row>
    <row r="14" spans="1:9" x14ac:dyDescent="0.25">
      <c r="A14" t="s">
        <v>1</v>
      </c>
      <c r="B14" s="20">
        <v>31</v>
      </c>
      <c r="C14" s="4">
        <v>17</v>
      </c>
      <c r="D14" s="4">
        <v>30</v>
      </c>
      <c r="E14" s="4">
        <v>1</v>
      </c>
      <c r="F14" s="4">
        <v>77</v>
      </c>
      <c r="G14" s="4">
        <v>128</v>
      </c>
      <c r="H14" s="4"/>
      <c r="I14" s="4">
        <f>+Tabla7[[#This Row],[2012]]+Tabla7[[#This Row],[2013]]+Tabla7[[#This Row],[2014]]+Tabla7[[#This Row],[2015]]+Tabla7[[#This Row],[2016]]+Tabla7[[#This Row],[2017]]</f>
        <v>284</v>
      </c>
    </row>
    <row r="15" spans="1:9" x14ac:dyDescent="0.25">
      <c r="A15" t="s">
        <v>11</v>
      </c>
      <c r="B15" s="20">
        <v>35</v>
      </c>
      <c r="C15" s="4">
        <v>6</v>
      </c>
      <c r="D15" s="4">
        <v>42</v>
      </c>
      <c r="E15" s="4">
        <v>12</v>
      </c>
      <c r="F15" s="4"/>
      <c r="G15" s="4">
        <v>101</v>
      </c>
      <c r="H15" s="4"/>
      <c r="I15" s="4">
        <f>+Tabla7[[#This Row],[2012]]+Tabla7[[#This Row],[2013]]+Tabla7[[#This Row],[2014]]+Tabla7[[#This Row],[2015]]+Tabla7[[#This Row],[2016]]+Tabla7[[#This Row],[2017]]</f>
        <v>196</v>
      </c>
    </row>
    <row r="16" spans="1:9" x14ac:dyDescent="0.25">
      <c r="A16" t="s">
        <v>10</v>
      </c>
      <c r="B16" s="20">
        <v>19</v>
      </c>
      <c r="C16" s="4">
        <v>19</v>
      </c>
      <c r="D16" s="4">
        <v>46</v>
      </c>
      <c r="E16" s="4">
        <v>40</v>
      </c>
      <c r="F16" s="4">
        <v>105</v>
      </c>
      <c r="G16" s="4">
        <v>117</v>
      </c>
      <c r="H16" s="4"/>
      <c r="I16" s="4">
        <f>+Tabla7[[#This Row],[2012]]+Tabla7[[#This Row],[2013]]+Tabla7[[#This Row],[2014]]+Tabla7[[#This Row],[2015]]+Tabla7[[#This Row],[2016]]+Tabla7[[#This Row],[2017]]</f>
        <v>346</v>
      </c>
    </row>
    <row r="17" spans="1:9" x14ac:dyDescent="0.25">
      <c r="A17" t="s">
        <v>9</v>
      </c>
      <c r="B17" s="20">
        <v>4</v>
      </c>
      <c r="C17" s="4">
        <v>20</v>
      </c>
      <c r="D17" s="4">
        <v>43</v>
      </c>
      <c r="E17" s="4">
        <v>59</v>
      </c>
      <c r="F17" s="4">
        <v>76</v>
      </c>
      <c r="G17" s="4">
        <v>87</v>
      </c>
      <c r="H17" s="4"/>
      <c r="I17" s="4">
        <f>+Tabla7[[#This Row],[2012]]+Tabla7[[#This Row],[2013]]+Tabla7[[#This Row],[2014]]+Tabla7[[#This Row],[2015]]+Tabla7[[#This Row],[2016]]+Tabla7[[#This Row],[2017]]</f>
        <v>289</v>
      </c>
    </row>
    <row r="18" spans="1:9" x14ac:dyDescent="0.25">
      <c r="A18" t="s">
        <v>2</v>
      </c>
      <c r="B18" s="20">
        <v>9</v>
      </c>
      <c r="C18" s="4">
        <v>6</v>
      </c>
      <c r="D18" s="4">
        <v>52</v>
      </c>
      <c r="E18" s="4">
        <v>50</v>
      </c>
      <c r="F18" s="4">
        <v>86</v>
      </c>
      <c r="G18" s="4">
        <v>60</v>
      </c>
      <c r="H18" s="4"/>
      <c r="I18" s="4">
        <f>+Tabla7[[#This Row],[2012]]+Tabla7[[#This Row],[2013]]+Tabla7[[#This Row],[2014]]+Tabla7[[#This Row],[2015]]+Tabla7[[#This Row],[2016]]+Tabla7[[#This Row],[2017]]</f>
        <v>263</v>
      </c>
    </row>
    <row r="19" spans="1:9" x14ac:dyDescent="0.25">
      <c r="A19" t="s">
        <v>23</v>
      </c>
      <c r="B19" s="12">
        <f>SUBTOTAL(109,Tabla7[2012])</f>
        <v>187</v>
      </c>
      <c r="C19">
        <f>SUBTOTAL(109,Tabla7[2013])</f>
        <v>206</v>
      </c>
      <c r="D19">
        <f>SUBTOTAL(109,Tabla7[2014])</f>
        <v>342</v>
      </c>
      <c r="E19">
        <f>SUBTOTAL(109,Tabla7[2015])</f>
        <v>576</v>
      </c>
      <c r="F19">
        <f>SUBTOTAL(109,Tabla7[2016])</f>
        <v>832</v>
      </c>
      <c r="G19">
        <f>SUBTOTAL(109,Tabla7[2017])</f>
        <v>1147</v>
      </c>
      <c r="I19">
        <f>SUBTOTAL(109,Tabla7[TOTAL])</f>
        <v>3290</v>
      </c>
    </row>
  </sheetData>
  <mergeCells count="2">
    <mergeCell ref="A2:H3"/>
    <mergeCell ref="A4:H4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9"/>
  <sheetViews>
    <sheetView zoomScale="85" zoomScaleNormal="85" workbookViewId="0">
      <selection activeCell="F24" sqref="F24"/>
    </sheetView>
  </sheetViews>
  <sheetFormatPr baseColWidth="10" defaultRowHeight="15" x14ac:dyDescent="0.25"/>
  <cols>
    <col min="1" max="1" width="14" customWidth="1"/>
  </cols>
  <sheetData>
    <row r="2" spans="1:9" ht="15" customHeight="1" x14ac:dyDescent="0.25">
      <c r="A2" s="22" t="s">
        <v>24</v>
      </c>
      <c r="B2" s="22"/>
      <c r="C2" s="22"/>
      <c r="D2" s="22"/>
      <c r="E2" s="22"/>
      <c r="F2" s="22"/>
      <c r="G2" s="22"/>
      <c r="H2" s="22"/>
      <c r="I2" s="22"/>
    </row>
    <row r="3" spans="1:9" ht="15" customHeight="1" x14ac:dyDescent="0.25">
      <c r="A3" s="22"/>
      <c r="B3" s="22"/>
      <c r="C3" s="22"/>
      <c r="D3" s="22"/>
      <c r="E3" s="22"/>
      <c r="F3" s="22"/>
      <c r="G3" s="22"/>
      <c r="H3" s="22"/>
      <c r="I3" s="22"/>
    </row>
    <row r="4" spans="1:9" ht="18.75" x14ac:dyDescent="0.3">
      <c r="A4" s="23" t="s">
        <v>25</v>
      </c>
      <c r="B4" s="23"/>
      <c r="C4" s="23"/>
      <c r="D4" s="23"/>
      <c r="E4" s="23"/>
      <c r="F4" s="23"/>
      <c r="G4" s="23"/>
      <c r="H4" s="23"/>
      <c r="I4" s="23"/>
    </row>
    <row r="6" spans="1:9" x14ac:dyDescent="0.25">
      <c r="A6" t="s">
        <v>21</v>
      </c>
      <c r="B6" t="s">
        <v>15</v>
      </c>
      <c r="C6" t="s">
        <v>16</v>
      </c>
      <c r="D6" t="s">
        <v>17</v>
      </c>
      <c r="E6" t="s">
        <v>18</v>
      </c>
      <c r="F6" t="s">
        <v>19</v>
      </c>
      <c r="G6" t="s">
        <v>20</v>
      </c>
      <c r="H6" t="s">
        <v>12</v>
      </c>
    </row>
    <row r="7" spans="1:9" x14ac:dyDescent="0.25">
      <c r="A7" s="13" t="s">
        <v>3</v>
      </c>
      <c r="B7" s="14">
        <f>+Tabla3[[#This Row],[2012]]+Tabla5[[#This Row],[2012]]+Tabla6[[#This Row],[2012]]</f>
        <v>5332</v>
      </c>
      <c r="C7" s="14">
        <f>+Tabla3[[#This Row],[2013]]+Tabla5[[#This Row],[2013]]+Tabla6[[#This Row],[2013]]</f>
        <v>5733</v>
      </c>
      <c r="D7" s="14">
        <f>+Tabla3[[#This Row],[2014]]+Tabla5[[#This Row],[2014]]+Tabla6[[#This Row],[2014]]</f>
        <v>5126</v>
      </c>
      <c r="E7" s="14">
        <f>+Tabla3[[#This Row],[2015]]+Tabla5[[#This Row],[2015]]+Tabla6[[#This Row],[2015]]</f>
        <v>5516</v>
      </c>
      <c r="F7" s="14">
        <f>+Tabla3[[#This Row],[2016]]+Tabla5[[#This Row],[2016]]+Tabla6[[#This Row],[2016]]</f>
        <v>7008</v>
      </c>
      <c r="G7" s="14">
        <f>+Tabla3[[#This Row],[2017]]+Tabla5[[#This Row],[2017]]+Tabla6[[#This Row],[2017]]</f>
        <v>8717</v>
      </c>
      <c r="H7">
        <f t="shared" ref="H7:H19" si="0">SUM(B7:G7)</f>
        <v>37432</v>
      </c>
    </row>
    <row r="8" spans="1:9" x14ac:dyDescent="0.25">
      <c r="A8" s="13" t="s">
        <v>4</v>
      </c>
      <c r="B8" s="14">
        <f>+Tabla3[[#This Row],[2012]]+Tabla5[[#This Row],[2012]]+Tabla6[[#This Row],[2012]]</f>
        <v>4379</v>
      </c>
      <c r="C8" s="14">
        <f>+Tabla3[[#This Row],[2013]]+Tabla5[[#This Row],[2013]]+Tabla6[[#This Row],[2013]]</f>
        <v>4426</v>
      </c>
      <c r="D8" s="14">
        <f>+Tabla3[[#This Row],[2014]]+Tabla5[[#This Row],[2014]]+Tabla6[[#This Row],[2014]]</f>
        <v>4668</v>
      </c>
      <c r="E8" s="14">
        <f>+Tabla3[[#This Row],[2015]]+Tabla5[[#This Row],[2015]]+Tabla6[[#This Row],[2015]]</f>
        <v>5391</v>
      </c>
      <c r="F8" s="14">
        <f>+Tabla3[[#This Row],[2016]]+Tabla5[[#This Row],[2016]]+Tabla6[[#This Row],[2016]]</f>
        <v>6602</v>
      </c>
      <c r="G8" s="14">
        <f>+Tabla3[[#This Row],[2017]]+Tabla5[[#This Row],[2017]]+Tabla6[[#This Row],[2017]]</f>
        <v>7041</v>
      </c>
      <c r="H8">
        <f t="shared" si="0"/>
        <v>32507</v>
      </c>
    </row>
    <row r="9" spans="1:9" x14ac:dyDescent="0.25">
      <c r="A9" s="13" t="s">
        <v>7</v>
      </c>
      <c r="B9" s="14">
        <f>+Tabla3[[#This Row],[2012]]+Tabla5[[#This Row],[2012]]+Tabla6[[#This Row],[2012]]</f>
        <v>4820</v>
      </c>
      <c r="C9" s="14">
        <f>+Tabla3[[#This Row],[2013]]+Tabla5[[#This Row],[2013]]+Tabla6[[#This Row],[2013]]</f>
        <v>4859</v>
      </c>
      <c r="D9" s="14">
        <f>+Tabla3[[#This Row],[2014]]+Tabla5[[#This Row],[2014]]+Tabla6[[#This Row],[2014]]</f>
        <v>5206</v>
      </c>
      <c r="E9" s="14">
        <f>+Tabla3[[#This Row],[2015]]+Tabla5[[#This Row],[2015]]+Tabla6[[#This Row],[2015]]</f>
        <v>7769</v>
      </c>
      <c r="F9" s="14">
        <f>+Tabla3[[#This Row],[2016]]+Tabla5[[#This Row],[2016]]+Tabla6[[#This Row],[2016]]</f>
        <v>7970</v>
      </c>
      <c r="G9" s="14">
        <f>+Tabla3[[#This Row],[2017]]+Tabla5[[#This Row],[2017]]+Tabla6[[#This Row],[2017]]</f>
        <v>9127</v>
      </c>
      <c r="H9">
        <f t="shared" si="0"/>
        <v>39751</v>
      </c>
    </row>
    <row r="10" spans="1:9" x14ac:dyDescent="0.25">
      <c r="A10" s="13" t="s">
        <v>0</v>
      </c>
      <c r="B10" s="14">
        <f>+Tabla3[[#This Row],[2012]]+Tabla5[[#This Row],[2012]]+Tabla6[[#This Row],[2012]]</f>
        <v>4417</v>
      </c>
      <c r="C10" s="14">
        <f>+Tabla3[[#This Row],[2013]]+Tabla5[[#This Row],[2013]]+Tabla6[[#This Row],[2013]]</f>
        <v>5372</v>
      </c>
      <c r="D10" s="14">
        <f>+Tabla3[[#This Row],[2014]]+Tabla5[[#This Row],[2014]]+Tabla6[[#This Row],[2014]]</f>
        <v>5376</v>
      </c>
      <c r="E10" s="14">
        <f>+Tabla3[[#This Row],[2015]]+Tabla5[[#This Row],[2015]]+Tabla6[[#This Row],[2015]]</f>
        <v>8382</v>
      </c>
      <c r="F10" s="14">
        <f>+Tabla3[[#This Row],[2016]]+Tabla5[[#This Row],[2016]]+Tabla6[[#This Row],[2016]]</f>
        <v>6584</v>
      </c>
      <c r="G10" s="14">
        <f>+Tabla3[[#This Row],[2017]]+Tabla5[[#This Row],[2017]]+Tabla6[[#This Row],[2017]]</f>
        <v>7879</v>
      </c>
      <c r="H10">
        <f t="shared" si="0"/>
        <v>38010</v>
      </c>
    </row>
    <row r="11" spans="1:9" x14ac:dyDescent="0.25">
      <c r="A11" s="13" t="s">
        <v>8</v>
      </c>
      <c r="B11" s="14">
        <f>+Tabla3[[#This Row],[2012]]+Tabla5[[#This Row],[2012]]+Tabla6[[#This Row],[2012]]</f>
        <v>5055</v>
      </c>
      <c r="C11" s="14">
        <f>+Tabla3[[#This Row],[2013]]+Tabla5[[#This Row],[2013]]+Tabla6[[#This Row],[2013]]</f>
        <v>5279</v>
      </c>
      <c r="D11" s="14">
        <f>+Tabla3[[#This Row],[2014]]+Tabla5[[#This Row],[2014]]+Tabla6[[#This Row],[2014]]</f>
        <v>5844</v>
      </c>
      <c r="E11" s="14">
        <f>+Tabla3[[#This Row],[2015]]+Tabla5[[#This Row],[2015]]+Tabla6[[#This Row],[2015]]</f>
        <v>8560</v>
      </c>
      <c r="F11" s="14">
        <f>+Tabla3[[#This Row],[2016]]+Tabla5[[#This Row],[2016]]+Tabla6[[#This Row],[2016]]</f>
        <v>6847</v>
      </c>
      <c r="G11" s="14">
        <f>+Tabla3[[#This Row],[2017]]+Tabla5[[#This Row],[2017]]+Tabla6[[#This Row],[2017]]</f>
        <v>7074</v>
      </c>
      <c r="H11">
        <f t="shared" si="0"/>
        <v>38659</v>
      </c>
    </row>
    <row r="12" spans="1:9" x14ac:dyDescent="0.25">
      <c r="A12" s="13" t="s">
        <v>6</v>
      </c>
      <c r="B12" s="14">
        <f>+Tabla3[[#This Row],[2012]]+Tabla5[[#This Row],[2012]]+Tabla6[[#This Row],[2012]]</f>
        <v>4695</v>
      </c>
      <c r="C12" s="14">
        <f>+Tabla3[[#This Row],[2013]]+Tabla5[[#This Row],[2013]]+Tabla6[[#This Row],[2013]]</f>
        <v>4876</v>
      </c>
      <c r="D12" s="14">
        <f>+Tabla3[[#This Row],[2014]]+Tabla5[[#This Row],[2014]]+Tabla6[[#This Row],[2014]]</f>
        <v>5286</v>
      </c>
      <c r="E12" s="14">
        <f>+Tabla3[[#This Row],[2015]]+Tabla5[[#This Row],[2015]]+Tabla6[[#This Row],[2015]]</f>
        <v>8899</v>
      </c>
      <c r="F12" s="14">
        <f>+Tabla3[[#This Row],[2016]]+Tabla5[[#This Row],[2016]]+Tabla6[[#This Row],[2016]]</f>
        <v>6985</v>
      </c>
      <c r="G12" s="14">
        <f>+Tabla3[[#This Row],[2017]]+Tabla5[[#This Row],[2017]]+Tabla6[[#This Row],[2017]]</f>
        <v>8381</v>
      </c>
      <c r="H12">
        <f t="shared" si="0"/>
        <v>39122</v>
      </c>
    </row>
    <row r="13" spans="1:9" x14ac:dyDescent="0.25">
      <c r="A13" s="13" t="s">
        <v>5</v>
      </c>
      <c r="B13" s="14">
        <f>+Tabla3[[#This Row],[2012]]+Tabla5[[#This Row],[2012]]+Tabla6[[#This Row],[2012]]</f>
        <v>4887</v>
      </c>
      <c r="C13" s="14">
        <f>+Tabla3[[#This Row],[2013]]+Tabla5[[#This Row],[2013]]+Tabla6[[#This Row],[2013]]</f>
        <v>5682</v>
      </c>
      <c r="D13" s="14">
        <f>+Tabla3[[#This Row],[2014]]+Tabla5[[#This Row],[2014]]+Tabla6[[#This Row],[2014]]</f>
        <v>5732</v>
      </c>
      <c r="E13" s="14">
        <f>+Tabla3[[#This Row],[2015]]+Tabla5[[#This Row],[2015]]+Tabla6[[#This Row],[2015]]</f>
        <v>7726</v>
      </c>
      <c r="F13" s="14">
        <f>+Tabla3[[#This Row],[2016]]+Tabla5[[#This Row],[2016]]+Tabla6[[#This Row],[2016]]</f>
        <v>6136</v>
      </c>
      <c r="G13" s="14">
        <f>+Tabla3[[#This Row],[2017]]+Tabla5[[#This Row],[2017]]+Tabla6[[#This Row],[2017]]</f>
        <v>8245</v>
      </c>
      <c r="H13">
        <f t="shared" si="0"/>
        <v>38408</v>
      </c>
    </row>
    <row r="14" spans="1:9" x14ac:dyDescent="0.25">
      <c r="A14" s="13" t="s">
        <v>1</v>
      </c>
      <c r="B14" s="14">
        <f>+Tabla3[[#This Row],[2012]]+Tabla5[[#This Row],[2012]]+Tabla6[[#This Row],[2012]]</f>
        <v>4870</v>
      </c>
      <c r="C14" s="14">
        <f>+Tabla3[[#This Row],[2013]]+Tabla5[[#This Row],[2013]]+Tabla6[[#This Row],[2013]]</f>
        <v>4899</v>
      </c>
      <c r="D14" s="14">
        <f>+Tabla3[[#This Row],[2014]]+Tabla5[[#This Row],[2014]]+Tabla6[[#This Row],[2014]]</f>
        <v>5034</v>
      </c>
      <c r="E14" s="14">
        <f>+Tabla3[[#This Row],[2015]]+Tabla5[[#This Row],[2015]]+Tabla6[[#This Row],[2015]]</f>
        <v>6572</v>
      </c>
      <c r="F14" s="14">
        <f>+Tabla3[[#This Row],[2016]]+Tabla5[[#This Row],[2016]]+Tabla6[[#This Row],[2016]]</f>
        <v>6194</v>
      </c>
      <c r="G14" s="14">
        <f>+Tabla3[[#This Row],[2017]]+Tabla5[[#This Row],[2017]]+Tabla6[[#This Row],[2017]]</f>
        <v>7801</v>
      </c>
      <c r="H14">
        <f t="shared" si="0"/>
        <v>35370</v>
      </c>
    </row>
    <row r="15" spans="1:9" x14ac:dyDescent="0.25">
      <c r="A15" s="13" t="s">
        <v>11</v>
      </c>
      <c r="B15" s="14">
        <f>+Tabla3[[#This Row],[2012]]+Tabla5[[#This Row],[2012]]+Tabla6[[#This Row],[2012]]</f>
        <v>4940</v>
      </c>
      <c r="C15" s="14">
        <f>+Tabla3[[#This Row],[2013]]+Tabla5[[#This Row],[2013]]+Tabla6[[#This Row],[2013]]</f>
        <v>5386</v>
      </c>
      <c r="D15" s="14">
        <f>+Tabla3[[#This Row],[2014]]+Tabla5[[#This Row],[2014]]+Tabla6[[#This Row],[2014]]</f>
        <v>6103</v>
      </c>
      <c r="E15" s="14">
        <f>+Tabla3[[#This Row],[2015]]+Tabla5[[#This Row],[2015]]+Tabla6[[#This Row],[2015]]</f>
        <v>8650</v>
      </c>
      <c r="F15" s="14">
        <f>+Tabla3[[#This Row],[2016]]+Tabla5[[#This Row],[2016]]+Tabla6[[#This Row],[2016]]</f>
        <v>5497</v>
      </c>
      <c r="G15" s="14">
        <f>+Tabla3[[#This Row],[2017]]+Tabla5[[#This Row],[2017]]+Tabla6[[#This Row],[2017]]</f>
        <v>8679</v>
      </c>
      <c r="H15">
        <f t="shared" si="0"/>
        <v>39255</v>
      </c>
    </row>
    <row r="16" spans="1:9" x14ac:dyDescent="0.25">
      <c r="A16" s="13" t="s">
        <v>10</v>
      </c>
      <c r="B16" s="14">
        <f>+Tabla3[[#This Row],[2012]]+Tabla5[[#This Row],[2012]]+Tabla6[[#This Row],[2012]]</f>
        <v>5073</v>
      </c>
      <c r="C16" s="14">
        <f>+Tabla3[[#This Row],[2013]]+Tabla5[[#This Row],[2013]]+Tabla6[[#This Row],[2013]]</f>
        <v>5947</v>
      </c>
      <c r="D16" s="14">
        <f>+Tabla3[[#This Row],[2014]]+Tabla5[[#This Row],[2014]]+Tabla6[[#This Row],[2014]]</f>
        <v>6222</v>
      </c>
      <c r="E16" s="14">
        <f>+Tabla3[[#This Row],[2015]]+Tabla5[[#This Row],[2015]]+Tabla6[[#This Row],[2015]]</f>
        <v>8209</v>
      </c>
      <c r="F16" s="14">
        <f>+Tabla3[[#This Row],[2016]]+Tabla5[[#This Row],[2016]]+Tabla6[[#This Row],[2016]]</f>
        <v>7163</v>
      </c>
      <c r="G16" s="14">
        <f>+Tabla3[[#This Row],[2017]]+Tabla5[[#This Row],[2017]]+Tabla6[[#This Row],[2017]]</f>
        <v>8195</v>
      </c>
      <c r="H16">
        <f t="shared" si="0"/>
        <v>40809</v>
      </c>
    </row>
    <row r="17" spans="1:8" x14ac:dyDescent="0.25">
      <c r="A17" s="13" t="s">
        <v>9</v>
      </c>
      <c r="B17" s="14">
        <f>+Tabla3[[#This Row],[2012]]+Tabla5[[#This Row],[2012]]+Tabla6[[#This Row],[2012]]</f>
        <v>5053</v>
      </c>
      <c r="C17" s="14">
        <f>+Tabla3[[#This Row],[2013]]+Tabla5[[#This Row],[2013]]+Tabla6[[#This Row],[2013]]</f>
        <v>4996</v>
      </c>
      <c r="D17" s="14">
        <f>+Tabla3[[#This Row],[2014]]+Tabla5[[#This Row],[2014]]+Tabla6[[#This Row],[2014]]</f>
        <v>5736</v>
      </c>
      <c r="E17" s="14">
        <f>+Tabla3[[#This Row],[2015]]+Tabla5[[#This Row],[2015]]+Tabla6[[#This Row],[2015]]</f>
        <v>7390</v>
      </c>
      <c r="F17" s="14">
        <f>+Tabla3[[#This Row],[2016]]+Tabla5[[#This Row],[2016]]+Tabla6[[#This Row],[2016]]</f>
        <v>6785</v>
      </c>
      <c r="G17" s="14">
        <f>+Tabla3[[#This Row],[2017]]+Tabla5[[#This Row],[2017]]+Tabla6[[#This Row],[2017]]</f>
        <v>7211</v>
      </c>
      <c r="H17">
        <f t="shared" si="0"/>
        <v>37171</v>
      </c>
    </row>
    <row r="18" spans="1:8" x14ac:dyDescent="0.25">
      <c r="A18" s="13" t="s">
        <v>2</v>
      </c>
      <c r="B18" s="14">
        <f>+Tabla3[[#This Row],[2012]]+Tabla5[[#This Row],[2012]]+Tabla6[[#This Row],[2012]]</f>
        <v>4747</v>
      </c>
      <c r="C18" s="14">
        <f>+Tabla3[[#This Row],[2013]]+Tabla5[[#This Row],[2013]]+Tabla6[[#This Row],[2013]]</f>
        <v>4432</v>
      </c>
      <c r="D18" s="14">
        <f>+Tabla3[[#This Row],[2014]]+Tabla5[[#This Row],[2014]]+Tabla6[[#This Row],[2014]]</f>
        <v>7020</v>
      </c>
      <c r="E18" s="14">
        <f>+Tabla3[[#This Row],[2015]]+Tabla5[[#This Row],[2015]]+Tabla6[[#This Row],[2015]]</f>
        <v>8825</v>
      </c>
      <c r="F18" s="14">
        <f>+Tabla3[[#This Row],[2016]]+Tabla5[[#This Row],[2016]]+Tabla6[[#This Row],[2016]]</f>
        <v>6811</v>
      </c>
      <c r="G18" s="14">
        <f>+Tabla3[[#This Row],[2017]]+Tabla5[[#This Row],[2017]]+Tabla6[[#This Row],[2017]]</f>
        <v>7308</v>
      </c>
      <c r="H18">
        <f t="shared" si="0"/>
        <v>39143</v>
      </c>
    </row>
    <row r="19" spans="1:8" x14ac:dyDescent="0.25">
      <c r="A19" s="16" t="s">
        <v>22</v>
      </c>
      <c r="B19">
        <f t="shared" ref="B19:G19" si="1">SUM(B6:B18)</f>
        <v>58268</v>
      </c>
      <c r="C19">
        <f t="shared" si="1"/>
        <v>61887</v>
      </c>
      <c r="D19">
        <f t="shared" si="1"/>
        <v>67353</v>
      </c>
      <c r="E19">
        <f t="shared" si="1"/>
        <v>91889</v>
      </c>
      <c r="F19">
        <f t="shared" si="1"/>
        <v>80582</v>
      </c>
      <c r="G19">
        <f t="shared" si="1"/>
        <v>95658</v>
      </c>
      <c r="H19">
        <f t="shared" si="0"/>
        <v>455637</v>
      </c>
    </row>
  </sheetData>
  <mergeCells count="2">
    <mergeCell ref="A2:I3"/>
    <mergeCell ref="A4:I4"/>
  </mergeCells>
  <pageMargins left="0.7" right="0.7" top="0.75" bottom="0.75" header="0.3" footer="0.3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VERIFICAR</vt:lpstr>
      <vt:lpstr>CONSULTA EXTERNA</vt:lpstr>
      <vt:lpstr>EMERGENCIA</vt:lpstr>
      <vt:lpstr>OBSERVACION </vt:lpstr>
      <vt:lpstr>QUIROFANO</vt:lpstr>
      <vt:lpstr>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Leomir</dc:creator>
  <cp:lastModifiedBy>Leomir</cp:lastModifiedBy>
  <cp:lastPrinted>2018-02-07T21:07:15Z</cp:lastPrinted>
  <dcterms:created xsi:type="dcterms:W3CDTF">2015-07-14T23:29:03Z</dcterms:created>
  <dcterms:modified xsi:type="dcterms:W3CDTF">2018-02-15T23:34:38Z</dcterms:modified>
</cp:coreProperties>
</file>